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C:\Users\阿超\Desktop\"/>
    </mc:Choice>
  </mc:AlternateContent>
  <xr:revisionPtr revIDLastSave="0" documentId="13_ncr:1_{FC3C5370-5164-4B7B-8D60-4653993DE010}" xr6:coauthVersionLast="47" xr6:coauthVersionMax="47" xr10:uidLastSave="{00000000-0000-0000-0000-000000000000}"/>
  <bookViews>
    <workbookView xWindow="645" yWindow="450" windowWidth="20460" windowHeight="13560" activeTab="1" xr2:uid="{00000000-000D-0000-FFFF-FFFF00000000}"/>
  </bookViews>
  <sheets>
    <sheet name="表格1" sheetId="1" r:id="rId1"/>
    <sheet name="表格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1" i="2" l="1"/>
  <c r="S22" i="2" s="1"/>
  <c r="S17" i="2"/>
  <c r="S15" i="2"/>
  <c r="T21" i="2"/>
  <c r="Y46" i="2"/>
  <c r="W46" i="2"/>
  <c r="U46" i="2"/>
  <c r="T46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AB41" i="2"/>
  <c r="AA41" i="2"/>
  <c r="Z41" i="2"/>
  <c r="Y41" i="2"/>
  <c r="X41" i="2"/>
  <c r="X46" i="2" s="1"/>
  <c r="W41" i="2"/>
  <c r="V41" i="2"/>
  <c r="U41" i="2"/>
  <c r="T41" i="2"/>
  <c r="S41" i="2"/>
  <c r="AB39" i="2"/>
  <c r="AB46" i="2" s="1"/>
  <c r="AA39" i="2"/>
  <c r="AA46" i="2" s="1"/>
  <c r="Z39" i="2"/>
  <c r="Z46" i="2" s="1"/>
  <c r="Y39" i="2"/>
  <c r="X39" i="2"/>
  <c r="W39" i="2"/>
  <c r="V39" i="2"/>
  <c r="V46" i="2" s="1"/>
  <c r="U39" i="2"/>
  <c r="T39" i="2"/>
  <c r="S39" i="2"/>
  <c r="S46" i="2" s="1"/>
  <c r="S35" i="2"/>
  <c r="J35" i="2"/>
  <c r="T33" i="2"/>
  <c r="U33" i="2" s="1"/>
  <c r="AB29" i="2"/>
  <c r="AA29" i="2"/>
  <c r="Z29" i="2"/>
  <c r="Y29" i="2"/>
  <c r="X29" i="2"/>
  <c r="W29" i="2"/>
  <c r="V29" i="2"/>
  <c r="U29" i="2"/>
  <c r="T29" i="2"/>
  <c r="S29" i="2"/>
  <c r="J29" i="2"/>
  <c r="J28" i="2"/>
  <c r="V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AB21" i="2"/>
  <c r="AA21" i="2"/>
  <c r="Z21" i="2"/>
  <c r="Y21" i="2"/>
  <c r="X21" i="2"/>
  <c r="X22" i="2" s="1"/>
  <c r="W21" i="2"/>
  <c r="V21" i="2"/>
  <c r="U21" i="2"/>
  <c r="AB17" i="2"/>
  <c r="AA17" i="2"/>
  <c r="AA22" i="2" s="1"/>
  <c r="Z17" i="2"/>
  <c r="Y17" i="2"/>
  <c r="Y22" i="2" s="1"/>
  <c r="X17" i="2"/>
  <c r="W17" i="2"/>
  <c r="V17" i="2"/>
  <c r="U17" i="2"/>
  <c r="T17" i="2"/>
  <c r="J17" i="2"/>
  <c r="AB15" i="2"/>
  <c r="AB22" i="2" s="1"/>
  <c r="AA15" i="2"/>
  <c r="Z15" i="2"/>
  <c r="Z22" i="2" s="1"/>
  <c r="Y15" i="2"/>
  <c r="X15" i="2"/>
  <c r="W15" i="2"/>
  <c r="W22" i="2" s="1"/>
  <c r="V15" i="2"/>
  <c r="U15" i="2"/>
  <c r="U22" i="2" s="1"/>
  <c r="T15" i="2"/>
  <c r="S11" i="2"/>
  <c r="J11" i="2"/>
  <c r="T9" i="2"/>
  <c r="U9" i="2" s="1"/>
  <c r="AB5" i="2"/>
  <c r="AA5" i="2"/>
  <c r="Z5" i="2"/>
  <c r="Y5" i="2"/>
  <c r="U5" i="2"/>
  <c r="T5" i="2"/>
  <c r="S5" i="2"/>
  <c r="J5" i="2"/>
  <c r="X4" i="2"/>
  <c r="X5" i="2" s="1"/>
  <c r="W4" i="2"/>
  <c r="W5" i="2" s="1"/>
  <c r="V4" i="2"/>
  <c r="V5" i="2" s="1"/>
  <c r="U4" i="2"/>
  <c r="T4" i="2"/>
  <c r="J4" i="2"/>
  <c r="L23" i="1"/>
  <c r="K23" i="1"/>
  <c r="J23" i="1"/>
  <c r="I23" i="1"/>
  <c r="H23" i="1"/>
  <c r="G23" i="1"/>
  <c r="F23" i="1"/>
  <c r="E23" i="1"/>
  <c r="D23" i="1"/>
  <c r="C23" i="1"/>
  <c r="L21" i="1"/>
  <c r="K21" i="1"/>
  <c r="J21" i="1"/>
  <c r="I21" i="1"/>
  <c r="H21" i="1"/>
  <c r="G21" i="1"/>
  <c r="F21" i="1"/>
  <c r="E21" i="1"/>
  <c r="D21" i="1"/>
  <c r="C21" i="1"/>
  <c r="L19" i="1"/>
  <c r="K19" i="1"/>
  <c r="J19" i="1"/>
  <c r="I19" i="1"/>
  <c r="H19" i="1"/>
  <c r="G19" i="1"/>
  <c r="F19" i="1"/>
  <c r="E19" i="1"/>
  <c r="D19" i="1"/>
  <c r="C19" i="1"/>
  <c r="L16" i="1"/>
  <c r="K16" i="1"/>
  <c r="J16" i="1"/>
  <c r="I16" i="1"/>
  <c r="H16" i="1"/>
  <c r="G16" i="1"/>
  <c r="F16" i="1"/>
  <c r="E16" i="1"/>
  <c r="D16" i="1"/>
  <c r="C16" i="1"/>
  <c r="L14" i="1"/>
  <c r="K14" i="1"/>
  <c r="J14" i="1"/>
  <c r="I14" i="1"/>
  <c r="H14" i="1"/>
  <c r="G14" i="1"/>
  <c r="F14" i="1"/>
  <c r="E14" i="1"/>
  <c r="D14" i="1"/>
  <c r="C14" i="1"/>
  <c r="L12" i="1"/>
  <c r="K12" i="1"/>
  <c r="J12" i="1"/>
  <c r="I12" i="1"/>
  <c r="H12" i="1"/>
  <c r="G12" i="1"/>
  <c r="F12" i="1"/>
  <c r="E12" i="1"/>
  <c r="D12" i="1"/>
  <c r="C12" i="1"/>
  <c r="L9" i="1"/>
  <c r="K9" i="1"/>
  <c r="J9" i="1"/>
  <c r="I9" i="1"/>
  <c r="H9" i="1"/>
  <c r="G9" i="1"/>
  <c r="F9" i="1"/>
  <c r="E9" i="1"/>
  <c r="D9" i="1"/>
  <c r="C9" i="1"/>
  <c r="L7" i="1"/>
  <c r="K7" i="1"/>
  <c r="J7" i="1"/>
  <c r="I7" i="1"/>
  <c r="H7" i="1"/>
  <c r="G7" i="1"/>
  <c r="F7" i="1"/>
  <c r="E7" i="1"/>
  <c r="D7" i="1"/>
  <c r="C7" i="1"/>
  <c r="L5" i="1"/>
  <c r="K5" i="1"/>
  <c r="J5" i="1"/>
  <c r="I5" i="1"/>
  <c r="H5" i="1"/>
  <c r="G5" i="1"/>
  <c r="F5" i="1"/>
  <c r="E5" i="1"/>
  <c r="D5" i="1"/>
  <c r="C5" i="1"/>
  <c r="T22" i="2" l="1"/>
  <c r="U11" i="2"/>
  <c r="V9" i="2"/>
  <c r="V33" i="2"/>
  <c r="U35" i="2"/>
  <c r="T11" i="2"/>
  <c r="T35" i="2"/>
  <c r="W9" i="2" l="1"/>
  <c r="V11" i="2"/>
  <c r="W33" i="2"/>
  <c r="V35" i="2"/>
  <c r="W35" i="2" l="1"/>
  <c r="X33" i="2"/>
  <c r="X9" i="2"/>
  <c r="W11" i="2"/>
  <c r="X35" i="2" l="1"/>
  <c r="Y33" i="2"/>
  <c r="X11" i="2"/>
  <c r="Y9" i="2"/>
  <c r="Z33" i="2" l="1"/>
  <c r="Y35" i="2"/>
  <c r="Y11" i="2"/>
  <c r="Z9" i="2"/>
  <c r="AA9" i="2" l="1"/>
  <c r="Z11" i="2"/>
  <c r="AA33" i="2"/>
  <c r="Z35" i="2"/>
  <c r="AB33" i="2" l="1"/>
  <c r="AB35" i="2" s="1"/>
  <c r="AA35" i="2"/>
  <c r="AB9" i="2"/>
  <c r="AB11" i="2" s="1"/>
  <c r="AA11" i="2"/>
</calcChain>
</file>

<file path=xl/sharedStrings.xml><?xml version="1.0" encoding="utf-8"?>
<sst xmlns="http://schemas.openxmlformats.org/spreadsheetml/2006/main" count="204" uniqueCount="57">
  <si>
    <t>销售数据表</t>
  </si>
  <si>
    <t>周日</t>
  </si>
  <si>
    <t>周一</t>
  </si>
  <si>
    <t>周二</t>
  </si>
  <si>
    <t>周三</t>
  </si>
  <si>
    <t>周四</t>
  </si>
  <si>
    <t>周五</t>
  </si>
  <si>
    <t>周六</t>
  </si>
  <si>
    <t>广告监控（自动广告）</t>
  </si>
  <si>
    <t>广告曝光量</t>
  </si>
  <si>
    <t>点击量</t>
  </si>
  <si>
    <t>广告CTR（%）</t>
  </si>
  <si>
    <t>广告花费（美金）</t>
  </si>
  <si>
    <t>广告点击均价（美金）</t>
  </si>
  <si>
    <t>广告销量</t>
  </si>
  <si>
    <t>总ACOS（%）</t>
  </si>
  <si>
    <t>广告监控（手动广告）</t>
  </si>
  <si>
    <t>广告监控（视频广告）</t>
  </si>
  <si>
    <t>评论管理</t>
  </si>
  <si>
    <t>上评数量</t>
  </si>
  <si>
    <t>feedback</t>
  </si>
  <si>
    <t>关键词排名</t>
  </si>
  <si>
    <t>AAAAA</t>
  </si>
  <si>
    <t>BBBBB</t>
  </si>
  <si>
    <t>CCCCC</t>
  </si>
  <si>
    <t>DDDDD</t>
  </si>
  <si>
    <t>SKU(TMM-001-US)</t>
  </si>
  <si>
    <t>W1</t>
  </si>
  <si>
    <t>W2</t>
  </si>
  <si>
    <t>销售站点（美国站）</t>
  </si>
  <si>
    <t>浏览量/Sesslon</t>
  </si>
  <si>
    <t>转化率/CR</t>
  </si>
  <si>
    <t>目标销售</t>
  </si>
  <si>
    <t>广告销售</t>
  </si>
  <si>
    <t>实际销售</t>
  </si>
  <si>
    <t>库存监控</t>
  </si>
  <si>
    <t>在售库存</t>
  </si>
  <si>
    <t>库存预留（中转）</t>
  </si>
  <si>
    <t>可售时长(日)</t>
  </si>
  <si>
    <t>在途库存（中美）</t>
  </si>
  <si>
    <t>售价(USD)</t>
  </si>
  <si>
    <t>平台佣金(USD)</t>
  </si>
  <si>
    <t>海运均摊费(USD)</t>
  </si>
  <si>
    <t>海运均摊费(RMB）</t>
  </si>
  <si>
    <t>产品成本(USD)</t>
  </si>
  <si>
    <t>产品成本(RMB)</t>
  </si>
  <si>
    <t>FBA配送费(USD)</t>
  </si>
  <si>
    <t>Coupon</t>
  </si>
  <si>
    <t>广告总Acos</t>
  </si>
  <si>
    <t>毛利率%</t>
  </si>
  <si>
    <t>名字小类排名</t>
  </si>
  <si>
    <t>SKU(TMM-002-US)</t>
  </si>
  <si>
    <t>海运均摊费(RMB)</t>
  </si>
  <si>
    <t>130</t>
  </si>
  <si>
    <t>产品成本（RMB）</t>
  </si>
  <si>
    <t>美元和人民币的汇率：6.5</t>
  </si>
  <si>
    <t>周五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</si>
</sst>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8" formatCode="0.00_);[Red]\(0.00\)"/>
    <numFmt numFmtId="179" formatCode="0.00_ "/>
    <numFmt numFmtId="180" formatCode="0.000_ "/>
    <numFmt numFmtId="181" formatCode="0_ "/>
  </numFmts>
  <fonts count="6" x14ac:knownFonts="1"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 tint="-4.9989318521683403E-2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2" applyBorder="1" applyAlignment="1">
      <alignment horizontal="center" vertical="center"/>
    </xf>
    <xf numFmtId="0" fontId="1" fillId="3" borderId="1" xfId="2" applyFill="1" applyBorder="1" applyAlignment="1">
      <alignment horizontal="center" vertical="center"/>
    </xf>
    <xf numFmtId="0" fontId="1" fillId="4" borderId="1" xfId="1" applyBorder="1" applyAlignment="1">
      <alignment horizontal="center" vertical="center"/>
    </xf>
    <xf numFmtId="14" fontId="1" fillId="4" borderId="1" xfId="1" applyNumberFormat="1" applyBorder="1" applyAlignment="1">
      <alignment horizontal="center" vertical="center"/>
    </xf>
    <xf numFmtId="0" fontId="2" fillId="5" borderId="1" xfId="3" applyBorder="1" applyAlignment="1">
      <alignment horizontal="center" vertical="center"/>
    </xf>
    <xf numFmtId="10" fontId="2" fillId="5" borderId="1" xfId="3" applyNumberFormat="1" applyBorder="1" applyAlignment="1">
      <alignment horizontal="center" vertical="center"/>
    </xf>
    <xf numFmtId="0" fontId="2" fillId="6" borderId="1" xfId="4" applyBorder="1" applyAlignment="1">
      <alignment horizontal="center" vertical="center"/>
    </xf>
    <xf numFmtId="0" fontId="2" fillId="7" borderId="1" xfId="4" applyFill="1" applyBorder="1" applyAlignment="1">
      <alignment horizontal="center" vertical="center"/>
    </xf>
    <xf numFmtId="9" fontId="2" fillId="6" borderId="1" xfId="4" applyNumberFormat="1" applyBorder="1" applyAlignment="1">
      <alignment horizontal="center" vertical="center"/>
    </xf>
    <xf numFmtId="178" fontId="2" fillId="6" borderId="1" xfId="4" applyNumberFormat="1" applyBorder="1" applyAlignment="1">
      <alignment horizontal="center" vertical="center"/>
    </xf>
    <xf numFmtId="179" fontId="0" fillId="0" borderId="0" xfId="0" applyNumberFormat="1">
      <alignment vertical="center"/>
    </xf>
    <xf numFmtId="0" fontId="2" fillId="5" borderId="1" xfId="3" applyBorder="1">
      <alignment vertical="center"/>
    </xf>
    <xf numFmtId="9" fontId="2" fillId="5" borderId="1" xfId="3" applyNumberFormat="1" applyBorder="1" applyAlignment="1">
      <alignment horizontal="center" vertical="center"/>
    </xf>
    <xf numFmtId="0" fontId="2" fillId="6" borderId="1" xfId="4" applyBorder="1">
      <alignment vertical="center"/>
    </xf>
    <xf numFmtId="0" fontId="2" fillId="7" borderId="1" xfId="4" applyFill="1" applyBorder="1">
      <alignment vertical="center"/>
    </xf>
    <xf numFmtId="10" fontId="2" fillId="6" borderId="1" xfId="4" applyNumberFormat="1" applyBorder="1" applyAlignment="1">
      <alignment horizontal="center" vertical="center"/>
    </xf>
    <xf numFmtId="49" fontId="2" fillId="7" borderId="1" xfId="4" applyNumberForma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14" fontId="3" fillId="8" borderId="1" xfId="0" applyNumberFormat="1" applyFont="1" applyFill="1" applyBorder="1">
      <alignment vertical="center"/>
    </xf>
    <xf numFmtId="14" fontId="3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>
      <alignment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left" vertical="center"/>
    </xf>
    <xf numFmtId="10" fontId="4" fillId="9" borderId="1" xfId="0" applyNumberFormat="1" applyFont="1" applyFill="1" applyBorder="1" applyAlignment="1">
      <alignment horizontal="center" vertical="center"/>
    </xf>
    <xf numFmtId="180" fontId="4" fillId="9" borderId="1" xfId="0" applyNumberFormat="1" applyFont="1" applyFill="1" applyBorder="1" applyAlignment="1">
      <alignment horizontal="center" vertical="center"/>
    </xf>
    <xf numFmtId="181" fontId="4" fillId="9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10" fontId="0" fillId="7" borderId="1" xfId="0" applyNumberFormat="1" applyFill="1" applyBorder="1" applyAlignment="1">
      <alignment horizontal="center" vertical="center"/>
    </xf>
    <xf numFmtId="179" fontId="0" fillId="7" borderId="1" xfId="0" applyNumberFormat="1" applyFill="1" applyBorder="1" applyAlignment="1">
      <alignment horizontal="center" vertical="center"/>
    </xf>
    <xf numFmtId="181" fontId="0" fillId="7" borderId="1" xfId="0" applyNumberForma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left" vertical="center"/>
    </xf>
    <xf numFmtId="0" fontId="0" fillId="10" borderId="1" xfId="0" applyFill="1" applyBorder="1" applyAlignment="1">
      <alignment horizontal="center" vertical="center"/>
    </xf>
    <xf numFmtId="10" fontId="0" fillId="10" borderId="1" xfId="0" applyNumberFormat="1" applyFill="1" applyBorder="1" applyAlignment="1">
      <alignment horizontal="center" vertical="center"/>
    </xf>
    <xf numFmtId="179" fontId="0" fillId="10" borderId="1" xfId="0" applyNumberFormat="1" applyFill="1" applyBorder="1" applyAlignment="1">
      <alignment horizontal="center" vertical="center"/>
    </xf>
    <xf numFmtId="181" fontId="0" fillId="10" borderId="1" xfId="0" applyNumberForma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left" vertical="center"/>
    </xf>
    <xf numFmtId="0" fontId="0" fillId="11" borderId="1" xfId="0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2" fillId="5" borderId="1" xfId="3" applyBorder="1" applyAlignment="1">
      <alignment horizontal="center" vertical="center"/>
    </xf>
    <xf numFmtId="0" fontId="1" fillId="4" borderId="1" xfId="1" applyBorder="1" applyAlignment="1">
      <alignment horizontal="center" vertical="center"/>
    </xf>
  </cellXfs>
  <cellStyles count="5">
    <cellStyle name="20% - 着色 1" xfId="3" builtinId="30"/>
    <cellStyle name="40% - 着色 1" xfId="4" builtinId="31"/>
    <cellStyle name="60% - 着色 1" xfId="1" builtinId="32"/>
    <cellStyle name="常规" xfId="0" builtinId="0"/>
    <cellStyle name="着色 1" xfId="2" builtinId="29"/>
  </cellStyles>
  <dxfs count="0"/>
  <tableStyles count="0" defaultTableStyle="TableStyleMedium2" defaultPivotStyle="PivotStyleLight16"/>
  <colors>
    <mruColors>
      <color rgb="FF53198A"/>
      <color rgb="FFFF6C0D"/>
      <color rgb="FF1C981C"/>
      <color rgb="FFEEC920"/>
      <color rgb="FF3C8A97"/>
      <color rgb="FFEFAB5A"/>
      <color rgb="FF53C93D"/>
      <color rgb="FFF1FC72"/>
      <color rgb="FFFE9B1C"/>
      <color rgb="FF5884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workbookViewId="0">
      <selection activeCell="C37" sqref="C37"/>
    </sheetView>
  </sheetViews>
  <sheetFormatPr defaultColWidth="9" defaultRowHeight="13.5" x14ac:dyDescent="0.15"/>
  <cols>
    <col min="1" max="1" width="20.625" customWidth="1"/>
    <col min="2" max="2" width="19.625" customWidth="1"/>
    <col min="3" max="6" width="10.375" customWidth="1"/>
    <col min="7" max="18" width="10.375" style="1" customWidth="1"/>
  </cols>
  <sheetData>
    <row r="1" spans="1:18" x14ac:dyDescent="0.15">
      <c r="A1" s="48" t="s">
        <v>0</v>
      </c>
      <c r="B1" s="48"/>
      <c r="C1" s="20">
        <v>44577</v>
      </c>
      <c r="D1" s="20">
        <v>44578</v>
      </c>
      <c r="E1" s="20">
        <v>44579</v>
      </c>
      <c r="F1" s="20">
        <v>44580</v>
      </c>
      <c r="G1" s="21">
        <v>44581</v>
      </c>
      <c r="H1" s="21">
        <v>44582</v>
      </c>
      <c r="I1" s="21">
        <v>44583</v>
      </c>
      <c r="J1" s="21">
        <v>44584</v>
      </c>
      <c r="K1" s="21">
        <v>44585</v>
      </c>
      <c r="L1" s="21">
        <v>44586</v>
      </c>
      <c r="M1" s="21">
        <v>44587</v>
      </c>
      <c r="N1" s="21">
        <v>44588</v>
      </c>
      <c r="O1" s="21">
        <v>44589</v>
      </c>
      <c r="P1" s="21">
        <v>44590</v>
      </c>
      <c r="Q1" s="21">
        <v>44591</v>
      </c>
      <c r="R1" s="21">
        <v>44592</v>
      </c>
    </row>
    <row r="2" spans="1:18" x14ac:dyDescent="0.15">
      <c r="A2" s="48"/>
      <c r="B2" s="48"/>
      <c r="C2" s="19" t="s">
        <v>1</v>
      </c>
      <c r="D2" s="22" t="s">
        <v>2</v>
      </c>
      <c r="E2" s="22" t="s">
        <v>3</v>
      </c>
      <c r="F2" s="22" t="s">
        <v>4</v>
      </c>
      <c r="G2" s="19" t="s">
        <v>5</v>
      </c>
      <c r="H2" s="19" t="s">
        <v>6</v>
      </c>
      <c r="I2" s="19" t="s">
        <v>7</v>
      </c>
      <c r="J2" s="19" t="s">
        <v>1</v>
      </c>
      <c r="K2" s="22" t="s">
        <v>2</v>
      </c>
      <c r="L2" s="22" t="s">
        <v>3</v>
      </c>
      <c r="M2" s="22" t="s">
        <v>4</v>
      </c>
      <c r="N2" s="19" t="s">
        <v>5</v>
      </c>
      <c r="O2" s="19" t="s">
        <v>6</v>
      </c>
      <c r="P2" s="19" t="s">
        <v>7</v>
      </c>
      <c r="Q2" s="19" t="s">
        <v>1</v>
      </c>
      <c r="R2" s="19" t="s">
        <v>2</v>
      </c>
    </row>
    <row r="3" spans="1:18" x14ac:dyDescent="0.15">
      <c r="A3" s="41" t="s">
        <v>8</v>
      </c>
      <c r="B3" s="24" t="s">
        <v>9</v>
      </c>
      <c r="C3" s="23">
        <v>4321</v>
      </c>
      <c r="D3" s="23">
        <v>3700</v>
      </c>
      <c r="E3" s="23">
        <v>11740</v>
      </c>
      <c r="F3" s="23">
        <v>11693</v>
      </c>
      <c r="G3" s="23">
        <v>12136</v>
      </c>
      <c r="H3" s="23">
        <v>5928</v>
      </c>
      <c r="I3" s="23">
        <v>12558</v>
      </c>
      <c r="J3" s="23">
        <v>14578</v>
      </c>
      <c r="K3" s="23">
        <v>9875</v>
      </c>
      <c r="L3" s="23">
        <v>10861</v>
      </c>
      <c r="M3" s="23"/>
      <c r="N3" s="23"/>
      <c r="O3" s="23"/>
      <c r="P3" s="23"/>
      <c r="Q3" s="23"/>
      <c r="R3" s="23"/>
    </row>
    <row r="4" spans="1:18" x14ac:dyDescent="0.15">
      <c r="A4" s="41"/>
      <c r="B4" s="24" t="s">
        <v>10</v>
      </c>
      <c r="C4" s="23">
        <v>35</v>
      </c>
      <c r="D4" s="23">
        <v>23</v>
      </c>
      <c r="E4" s="23">
        <v>116</v>
      </c>
      <c r="F4" s="23">
        <v>99</v>
      </c>
      <c r="G4" s="23">
        <v>78</v>
      </c>
      <c r="H4" s="23">
        <v>28</v>
      </c>
      <c r="I4" s="23">
        <v>97</v>
      </c>
      <c r="J4" s="23">
        <v>125</v>
      </c>
      <c r="K4" s="23">
        <v>68</v>
      </c>
      <c r="L4" s="23">
        <v>89</v>
      </c>
      <c r="M4" s="23"/>
      <c r="N4" s="23"/>
      <c r="O4" s="23"/>
      <c r="P4" s="23"/>
      <c r="Q4" s="23"/>
      <c r="R4" s="23"/>
    </row>
    <row r="5" spans="1:18" x14ac:dyDescent="0.15">
      <c r="A5" s="41"/>
      <c r="B5" s="24" t="s">
        <v>11</v>
      </c>
      <c r="C5" s="25">
        <f t="shared" ref="C5:L5" si="0">C4/C3</f>
        <v>8.0999768572089792E-3</v>
      </c>
      <c r="D5" s="25">
        <f t="shared" si="0"/>
        <v>6.216216216216216E-3</v>
      </c>
      <c r="E5" s="25">
        <f t="shared" si="0"/>
        <v>9.8807495741056219E-3</v>
      </c>
      <c r="F5" s="25">
        <f t="shared" si="0"/>
        <v>8.4666039510818431E-3</v>
      </c>
      <c r="G5" s="25">
        <f t="shared" si="0"/>
        <v>6.4271588661832567E-3</v>
      </c>
      <c r="H5" s="25">
        <f t="shared" si="0"/>
        <v>4.7233468286099868E-3</v>
      </c>
      <c r="I5" s="25">
        <f t="shared" si="0"/>
        <v>7.7241598980729419E-3</v>
      </c>
      <c r="J5" s="25">
        <f t="shared" si="0"/>
        <v>8.5745644121278646E-3</v>
      </c>
      <c r="K5" s="25">
        <f t="shared" si="0"/>
        <v>6.8860759493670886E-3</v>
      </c>
      <c r="L5" s="25">
        <f t="shared" si="0"/>
        <v>8.194457232299052E-3</v>
      </c>
      <c r="M5" s="23"/>
      <c r="N5" s="23"/>
      <c r="O5" s="23"/>
      <c r="P5" s="23"/>
      <c r="Q5" s="23"/>
      <c r="R5" s="23"/>
    </row>
    <row r="6" spans="1:18" x14ac:dyDescent="0.15">
      <c r="A6" s="41"/>
      <c r="B6" s="24" t="s">
        <v>12</v>
      </c>
      <c r="C6" s="23">
        <v>2.98</v>
      </c>
      <c r="D6" s="23">
        <v>2.21</v>
      </c>
      <c r="E6" s="23">
        <v>9.14</v>
      </c>
      <c r="F6" s="23">
        <v>8.5500000000000007</v>
      </c>
      <c r="G6" s="23">
        <v>6.93</v>
      </c>
      <c r="H6" s="23">
        <v>2.4</v>
      </c>
      <c r="I6" s="23">
        <v>7.98</v>
      </c>
      <c r="J6" s="23">
        <v>9.0500000000000007</v>
      </c>
      <c r="K6" s="23">
        <v>7.25</v>
      </c>
      <c r="L6" s="23">
        <v>6.89</v>
      </c>
      <c r="M6" s="23"/>
      <c r="N6" s="23"/>
      <c r="O6" s="23"/>
      <c r="P6" s="23"/>
      <c r="Q6" s="23"/>
      <c r="R6" s="23"/>
    </row>
    <row r="7" spans="1:18" x14ac:dyDescent="0.15">
      <c r="A7" s="41"/>
      <c r="B7" s="24" t="s">
        <v>13</v>
      </c>
      <c r="C7" s="26">
        <f t="shared" ref="C7:L7" si="1">C6/C4</f>
        <v>8.5142857142857145E-2</v>
      </c>
      <c r="D7" s="26">
        <f t="shared" si="1"/>
        <v>9.6086956521739125E-2</v>
      </c>
      <c r="E7" s="26">
        <f t="shared" si="1"/>
        <v>7.8793103448275864E-2</v>
      </c>
      <c r="F7" s="26">
        <f t="shared" si="1"/>
        <v>8.6363636363636365E-2</v>
      </c>
      <c r="G7" s="26">
        <f t="shared" si="1"/>
        <v>8.8846153846153839E-2</v>
      </c>
      <c r="H7" s="26">
        <f t="shared" si="1"/>
        <v>8.5714285714285715E-2</v>
      </c>
      <c r="I7" s="26">
        <f t="shared" si="1"/>
        <v>8.2268041237113412E-2</v>
      </c>
      <c r="J7" s="26">
        <f t="shared" si="1"/>
        <v>7.2400000000000006E-2</v>
      </c>
      <c r="K7" s="26">
        <f t="shared" si="1"/>
        <v>0.10661764705882353</v>
      </c>
      <c r="L7" s="26">
        <f t="shared" si="1"/>
        <v>7.7415730337078645E-2</v>
      </c>
      <c r="M7" s="23"/>
      <c r="N7" s="23"/>
      <c r="O7" s="23"/>
      <c r="P7" s="23"/>
      <c r="Q7" s="23"/>
      <c r="R7" s="23"/>
    </row>
    <row r="8" spans="1:18" x14ac:dyDescent="0.15">
      <c r="A8" s="41"/>
      <c r="B8" s="24" t="s">
        <v>14</v>
      </c>
      <c r="C8" s="27">
        <v>3</v>
      </c>
      <c r="D8" s="27">
        <v>1</v>
      </c>
      <c r="E8" s="27">
        <v>2</v>
      </c>
      <c r="F8" s="27">
        <v>3</v>
      </c>
      <c r="G8" s="27">
        <v>2</v>
      </c>
      <c r="H8" s="27">
        <v>1</v>
      </c>
      <c r="I8" s="27">
        <v>6</v>
      </c>
      <c r="J8" s="27">
        <v>5</v>
      </c>
      <c r="K8" s="27">
        <v>3</v>
      </c>
      <c r="L8" s="27">
        <v>4</v>
      </c>
      <c r="M8" s="23"/>
      <c r="N8" s="23"/>
      <c r="O8" s="23"/>
      <c r="P8" s="23"/>
      <c r="Q8" s="23"/>
      <c r="R8" s="23"/>
    </row>
    <row r="9" spans="1:18" x14ac:dyDescent="0.15">
      <c r="A9" s="41"/>
      <c r="B9" s="24" t="s">
        <v>15</v>
      </c>
      <c r="C9" s="25">
        <f>C6/1050</f>
        <v>2.8380952380952381E-3</v>
      </c>
      <c r="D9" s="25">
        <f>D6/350</f>
        <v>6.3142857142857141E-3</v>
      </c>
      <c r="E9" s="25">
        <f>E6/700</f>
        <v>1.3057142857142857E-2</v>
      </c>
      <c r="F9" s="25">
        <f>F6/1050</f>
        <v>8.1428571428571444E-3</v>
      </c>
      <c r="G9" s="25">
        <f>G6/700</f>
        <v>9.8999999999999991E-3</v>
      </c>
      <c r="H9" s="25">
        <f>H6/350</f>
        <v>6.8571428571428568E-3</v>
      </c>
      <c r="I9" s="25">
        <f>I6/2100</f>
        <v>3.8E-3</v>
      </c>
      <c r="J9" s="25">
        <f>J6/1750</f>
        <v>5.1714285714285716E-3</v>
      </c>
      <c r="K9" s="25">
        <f>K6/1050</f>
        <v>6.9047619047619049E-3</v>
      </c>
      <c r="L9" s="25">
        <f>L6/1400</f>
        <v>4.9214285714285714E-3</v>
      </c>
      <c r="M9" s="23"/>
      <c r="N9" s="23"/>
      <c r="O9" s="23"/>
      <c r="P9" s="23"/>
      <c r="Q9" s="23"/>
      <c r="R9" s="23"/>
    </row>
    <row r="10" spans="1:18" x14ac:dyDescent="0.15">
      <c r="A10" s="42" t="s">
        <v>16</v>
      </c>
      <c r="B10" s="28" t="s">
        <v>9</v>
      </c>
      <c r="C10" s="29">
        <v>34712</v>
      </c>
      <c r="D10" s="29">
        <v>31414</v>
      </c>
      <c r="E10" s="29">
        <v>29717</v>
      </c>
      <c r="F10" s="29">
        <v>47054</v>
      </c>
      <c r="G10" s="29">
        <v>26123</v>
      </c>
      <c r="H10" s="29">
        <v>34949</v>
      </c>
      <c r="I10" s="29">
        <v>32856</v>
      </c>
      <c r="J10" s="29">
        <v>40879</v>
      </c>
      <c r="K10" s="29">
        <v>35047</v>
      </c>
      <c r="L10" s="29">
        <v>30048</v>
      </c>
      <c r="M10" s="29"/>
      <c r="N10" s="29"/>
      <c r="O10" s="29"/>
      <c r="P10" s="29"/>
      <c r="Q10" s="29"/>
      <c r="R10" s="29"/>
    </row>
    <row r="11" spans="1:18" x14ac:dyDescent="0.15">
      <c r="A11" s="42"/>
      <c r="B11" s="28" t="s">
        <v>10</v>
      </c>
      <c r="C11" s="29">
        <v>207</v>
      </c>
      <c r="D11" s="29">
        <v>175</v>
      </c>
      <c r="E11" s="29">
        <v>226</v>
      </c>
      <c r="F11" s="29">
        <v>301</v>
      </c>
      <c r="G11" s="29">
        <v>176</v>
      </c>
      <c r="H11" s="29">
        <v>190</v>
      </c>
      <c r="I11" s="29">
        <v>167</v>
      </c>
      <c r="J11" s="29">
        <v>269</v>
      </c>
      <c r="K11" s="29">
        <v>224</v>
      </c>
      <c r="L11" s="29">
        <v>198</v>
      </c>
      <c r="M11" s="29"/>
      <c r="N11" s="29"/>
      <c r="O11" s="29"/>
      <c r="P11" s="29"/>
      <c r="Q11" s="29"/>
      <c r="R11" s="29"/>
    </row>
    <row r="12" spans="1:18" x14ac:dyDescent="0.15">
      <c r="A12" s="42"/>
      <c r="B12" s="28" t="s">
        <v>11</v>
      </c>
      <c r="C12" s="30">
        <f t="shared" ref="C12:L12" si="2">C11/C10</f>
        <v>5.9633556118921412E-3</v>
      </c>
      <c r="D12" s="30">
        <f t="shared" si="2"/>
        <v>5.5707646272362644E-3</v>
      </c>
      <c r="E12" s="30">
        <f t="shared" si="2"/>
        <v>7.6050745364606119E-3</v>
      </c>
      <c r="F12" s="30">
        <f t="shared" si="2"/>
        <v>6.3969056828324907E-3</v>
      </c>
      <c r="G12" s="30">
        <f t="shared" si="2"/>
        <v>6.737357883857137E-3</v>
      </c>
      <c r="H12" s="30">
        <f t="shared" si="2"/>
        <v>5.4364931757704084E-3</v>
      </c>
      <c r="I12" s="30">
        <f t="shared" si="2"/>
        <v>5.0827854881908933E-3</v>
      </c>
      <c r="J12" s="30">
        <f t="shared" si="2"/>
        <v>6.580395802245652E-3</v>
      </c>
      <c r="K12" s="30">
        <f t="shared" si="2"/>
        <v>6.3914172397066798E-3</v>
      </c>
      <c r="L12" s="30">
        <f t="shared" si="2"/>
        <v>6.5894568690095844E-3</v>
      </c>
      <c r="M12" s="29"/>
      <c r="N12" s="29"/>
      <c r="O12" s="29"/>
      <c r="P12" s="29"/>
      <c r="Q12" s="29"/>
      <c r="R12" s="29"/>
    </row>
    <row r="13" spans="1:18" x14ac:dyDescent="0.15">
      <c r="A13" s="42"/>
      <c r="B13" s="28" t="s">
        <v>12</v>
      </c>
      <c r="C13" s="29">
        <v>31.65</v>
      </c>
      <c r="D13" s="29">
        <v>27.37</v>
      </c>
      <c r="E13" s="29">
        <v>47.44</v>
      </c>
      <c r="F13" s="29">
        <v>66.81</v>
      </c>
      <c r="G13" s="29">
        <v>43.6</v>
      </c>
      <c r="H13" s="29">
        <v>41.09</v>
      </c>
      <c r="I13" s="29">
        <v>58.25</v>
      </c>
      <c r="J13" s="29">
        <v>62.58</v>
      </c>
      <c r="K13" s="29">
        <v>42.3</v>
      </c>
      <c r="L13" s="29">
        <v>40.799999999999997</v>
      </c>
      <c r="M13" s="29"/>
      <c r="N13" s="29"/>
      <c r="O13" s="29"/>
      <c r="P13" s="29"/>
      <c r="Q13" s="29"/>
      <c r="R13" s="29"/>
    </row>
    <row r="14" spans="1:18" x14ac:dyDescent="0.15">
      <c r="A14" s="42"/>
      <c r="B14" s="28" t="s">
        <v>13</v>
      </c>
      <c r="C14" s="31">
        <f t="shared" ref="C14:L14" si="3">C13/C11</f>
        <v>0.15289855072463768</v>
      </c>
      <c r="D14" s="31">
        <f t="shared" si="3"/>
        <v>0.15640000000000001</v>
      </c>
      <c r="E14" s="31">
        <f t="shared" si="3"/>
        <v>0.20991150442477874</v>
      </c>
      <c r="F14" s="31">
        <f t="shared" si="3"/>
        <v>0.22196013289036545</v>
      </c>
      <c r="G14" s="31">
        <f t="shared" si="3"/>
        <v>0.24772727272727274</v>
      </c>
      <c r="H14" s="31">
        <f t="shared" si="3"/>
        <v>0.21626315789473685</v>
      </c>
      <c r="I14" s="31">
        <f t="shared" si="3"/>
        <v>0.34880239520958084</v>
      </c>
      <c r="J14" s="31">
        <f t="shared" si="3"/>
        <v>0.23263940520446097</v>
      </c>
      <c r="K14" s="31">
        <f t="shared" si="3"/>
        <v>0.18883928571428571</v>
      </c>
      <c r="L14" s="31">
        <f t="shared" si="3"/>
        <v>0.20606060606060606</v>
      </c>
      <c r="M14" s="29"/>
      <c r="N14" s="29"/>
      <c r="O14" s="29"/>
      <c r="P14" s="29"/>
      <c r="Q14" s="29"/>
      <c r="R14" s="29"/>
    </row>
    <row r="15" spans="1:18" x14ac:dyDescent="0.15">
      <c r="A15" s="42"/>
      <c r="B15" s="28" t="s">
        <v>14</v>
      </c>
      <c r="C15" s="32">
        <v>9</v>
      </c>
      <c r="D15" s="32">
        <v>6</v>
      </c>
      <c r="E15" s="32">
        <v>5</v>
      </c>
      <c r="F15" s="32">
        <v>9</v>
      </c>
      <c r="G15" s="32">
        <v>10</v>
      </c>
      <c r="H15" s="32">
        <v>5</v>
      </c>
      <c r="I15" s="32">
        <v>8</v>
      </c>
      <c r="J15" s="32">
        <v>12</v>
      </c>
      <c r="K15" s="32">
        <v>8</v>
      </c>
      <c r="L15" s="32">
        <v>5</v>
      </c>
      <c r="M15" s="29"/>
      <c r="N15" s="29"/>
      <c r="O15" s="29"/>
      <c r="P15" s="29"/>
      <c r="Q15" s="29"/>
      <c r="R15" s="29"/>
    </row>
    <row r="16" spans="1:18" x14ac:dyDescent="0.15">
      <c r="A16" s="42"/>
      <c r="B16" s="28" t="s">
        <v>15</v>
      </c>
      <c r="C16" s="30">
        <f>C13/3150</f>
        <v>1.0047619047619047E-2</v>
      </c>
      <c r="D16" s="30">
        <f>D13/2100</f>
        <v>1.3033333333333334E-2</v>
      </c>
      <c r="E16" s="30">
        <f>E13/1750</f>
        <v>2.7108571428571426E-2</v>
      </c>
      <c r="F16" s="30">
        <f>F13/3150</f>
        <v>2.120952380952381E-2</v>
      </c>
      <c r="G16" s="30">
        <f>G13/3500</f>
        <v>1.2457142857142858E-2</v>
      </c>
      <c r="H16" s="30">
        <f>H13/1750</f>
        <v>2.3480000000000001E-2</v>
      </c>
      <c r="I16" s="30">
        <f>I13/2800</f>
        <v>2.0803571428571428E-2</v>
      </c>
      <c r="J16" s="30">
        <f>J13/4200</f>
        <v>1.49E-2</v>
      </c>
      <c r="K16" s="30">
        <f>K13/2800</f>
        <v>1.5107142857142855E-2</v>
      </c>
      <c r="L16" s="30">
        <f>L13/1750</f>
        <v>2.3314285714285711E-2</v>
      </c>
      <c r="M16" s="29"/>
      <c r="N16" s="29"/>
      <c r="O16" s="29"/>
      <c r="P16" s="29"/>
      <c r="Q16" s="29"/>
      <c r="R16" s="29"/>
    </row>
    <row r="17" spans="1:18" x14ac:dyDescent="0.15">
      <c r="A17" s="43" t="s">
        <v>17</v>
      </c>
      <c r="B17" s="33" t="s">
        <v>9</v>
      </c>
      <c r="C17" s="34">
        <v>1889</v>
      </c>
      <c r="D17" s="34">
        <v>1958</v>
      </c>
      <c r="E17" s="34">
        <v>2873</v>
      </c>
      <c r="F17" s="34">
        <v>2515</v>
      </c>
      <c r="G17" s="34">
        <v>2237</v>
      </c>
      <c r="H17" s="34">
        <v>2335</v>
      </c>
      <c r="I17" s="34">
        <v>2895</v>
      </c>
      <c r="J17" s="34">
        <v>3052</v>
      </c>
      <c r="K17" s="34">
        <v>3358</v>
      </c>
      <c r="L17" s="34">
        <v>2905</v>
      </c>
      <c r="M17" s="34"/>
      <c r="N17" s="34"/>
      <c r="O17" s="34"/>
      <c r="P17" s="34"/>
      <c r="Q17" s="34"/>
      <c r="R17" s="34"/>
    </row>
    <row r="18" spans="1:18" x14ac:dyDescent="0.15">
      <c r="A18" s="43"/>
      <c r="B18" s="33" t="s">
        <v>10</v>
      </c>
      <c r="C18" s="34">
        <v>73</v>
      </c>
      <c r="D18" s="34">
        <v>59</v>
      </c>
      <c r="E18" s="34">
        <v>114</v>
      </c>
      <c r="F18" s="34">
        <v>103</v>
      </c>
      <c r="G18" s="34">
        <v>69</v>
      </c>
      <c r="H18" s="34">
        <v>85</v>
      </c>
      <c r="I18" s="34">
        <v>90</v>
      </c>
      <c r="J18" s="34">
        <v>105</v>
      </c>
      <c r="K18" s="34">
        <v>120</v>
      </c>
      <c r="L18" s="34">
        <v>89</v>
      </c>
      <c r="M18" s="34"/>
      <c r="N18" s="34"/>
      <c r="O18" s="34"/>
      <c r="P18" s="34"/>
      <c r="Q18" s="34"/>
      <c r="R18" s="34"/>
    </row>
    <row r="19" spans="1:18" x14ac:dyDescent="0.15">
      <c r="A19" s="43"/>
      <c r="B19" s="33" t="s">
        <v>11</v>
      </c>
      <c r="C19" s="35">
        <f t="shared" ref="C19:L19" si="4">C18/C17</f>
        <v>3.8644785600847012E-2</v>
      </c>
      <c r="D19" s="35">
        <f t="shared" si="4"/>
        <v>3.0132788559754851E-2</v>
      </c>
      <c r="E19" s="35">
        <f t="shared" si="4"/>
        <v>3.9679777236338323E-2</v>
      </c>
      <c r="F19" s="35">
        <f t="shared" si="4"/>
        <v>4.0954274353876739E-2</v>
      </c>
      <c r="G19" s="35">
        <f t="shared" si="4"/>
        <v>3.0844881537773806E-2</v>
      </c>
      <c r="H19" s="35">
        <f t="shared" si="4"/>
        <v>3.6402569593147749E-2</v>
      </c>
      <c r="I19" s="35">
        <f t="shared" si="4"/>
        <v>3.1088082901554404E-2</v>
      </c>
      <c r="J19" s="35">
        <f t="shared" si="4"/>
        <v>3.4403669724770644E-2</v>
      </c>
      <c r="K19" s="35">
        <f t="shared" si="4"/>
        <v>3.5735556879094701E-2</v>
      </c>
      <c r="L19" s="35">
        <f t="shared" si="4"/>
        <v>3.06368330464716E-2</v>
      </c>
      <c r="M19" s="34"/>
      <c r="N19" s="34"/>
      <c r="O19" s="34"/>
      <c r="P19" s="34"/>
      <c r="Q19" s="34"/>
      <c r="R19" s="34"/>
    </row>
    <row r="20" spans="1:18" x14ac:dyDescent="0.15">
      <c r="A20" s="43"/>
      <c r="B20" s="33" t="s">
        <v>12</v>
      </c>
      <c r="C20" s="34">
        <v>18.350000000000001</v>
      </c>
      <c r="D20" s="34">
        <v>11.15</v>
      </c>
      <c r="E20" s="34">
        <v>30.3</v>
      </c>
      <c r="F20" s="34">
        <v>16.07</v>
      </c>
      <c r="G20" s="34">
        <v>17.25</v>
      </c>
      <c r="H20" s="34">
        <v>22.15</v>
      </c>
      <c r="I20" s="34">
        <v>19.8</v>
      </c>
      <c r="J20" s="34">
        <v>25.9</v>
      </c>
      <c r="K20" s="34">
        <v>28.36</v>
      </c>
      <c r="L20" s="34">
        <v>21.5</v>
      </c>
      <c r="M20" s="34"/>
      <c r="N20" s="34"/>
      <c r="O20" s="34"/>
      <c r="P20" s="34"/>
      <c r="Q20" s="34"/>
      <c r="R20" s="34"/>
    </row>
    <row r="21" spans="1:18" x14ac:dyDescent="0.15">
      <c r="A21" s="43"/>
      <c r="B21" s="33" t="s">
        <v>13</v>
      </c>
      <c r="C21" s="36">
        <f t="shared" ref="C21:L21" si="5">C20/C18</f>
        <v>0.25136986301369862</v>
      </c>
      <c r="D21" s="36">
        <f t="shared" si="5"/>
        <v>0.18898305084745765</v>
      </c>
      <c r="E21" s="36">
        <f t="shared" si="5"/>
        <v>0.26578947368421052</v>
      </c>
      <c r="F21" s="36">
        <f t="shared" si="5"/>
        <v>0.15601941747572814</v>
      </c>
      <c r="G21" s="36">
        <f t="shared" si="5"/>
        <v>0.25</v>
      </c>
      <c r="H21" s="36">
        <f t="shared" si="5"/>
        <v>0.26058823529411762</v>
      </c>
      <c r="I21" s="36">
        <f t="shared" si="5"/>
        <v>0.22</v>
      </c>
      <c r="J21" s="36">
        <f t="shared" si="5"/>
        <v>0.24666666666666665</v>
      </c>
      <c r="K21" s="36">
        <f t="shared" si="5"/>
        <v>0.23633333333333334</v>
      </c>
      <c r="L21" s="36">
        <f t="shared" si="5"/>
        <v>0.24157303370786518</v>
      </c>
      <c r="M21" s="34"/>
      <c r="N21" s="34"/>
      <c r="O21" s="34"/>
      <c r="P21" s="34"/>
      <c r="Q21" s="34"/>
      <c r="R21" s="34"/>
    </row>
    <row r="22" spans="1:18" x14ac:dyDescent="0.15">
      <c r="A22" s="43"/>
      <c r="B22" s="33" t="s">
        <v>14</v>
      </c>
      <c r="C22" s="37">
        <v>4</v>
      </c>
      <c r="D22" s="37">
        <v>3</v>
      </c>
      <c r="E22" s="37">
        <v>4</v>
      </c>
      <c r="F22" s="37">
        <v>1</v>
      </c>
      <c r="G22" s="37">
        <v>2</v>
      </c>
      <c r="H22" s="37">
        <v>4</v>
      </c>
      <c r="I22" s="37">
        <v>4</v>
      </c>
      <c r="J22" s="37">
        <v>3</v>
      </c>
      <c r="K22" s="37">
        <v>3</v>
      </c>
      <c r="L22" s="37">
        <v>4</v>
      </c>
      <c r="M22" s="34"/>
      <c r="N22" s="34"/>
      <c r="O22" s="34"/>
      <c r="P22" s="34"/>
      <c r="Q22" s="34"/>
      <c r="R22" s="34"/>
    </row>
    <row r="23" spans="1:18" x14ac:dyDescent="0.15">
      <c r="A23" s="43"/>
      <c r="B23" s="33" t="s">
        <v>15</v>
      </c>
      <c r="C23" s="35">
        <f>C20/1400</f>
        <v>1.3107142857142859E-2</v>
      </c>
      <c r="D23" s="35">
        <f>D20/1050</f>
        <v>1.061904761904762E-2</v>
      </c>
      <c r="E23" s="35">
        <f>E20/1400</f>
        <v>2.1642857142857144E-2</v>
      </c>
      <c r="F23" s="35">
        <f>F20/350</f>
        <v>4.5914285714285713E-2</v>
      </c>
      <c r="G23" s="35">
        <f>G20/700</f>
        <v>2.4642857142857143E-2</v>
      </c>
      <c r="H23" s="35">
        <f>22.15/1400</f>
        <v>1.582142857142857E-2</v>
      </c>
      <c r="I23" s="35">
        <f>I20/1400</f>
        <v>1.4142857142857143E-2</v>
      </c>
      <c r="J23" s="35">
        <f>J20/1050</f>
        <v>2.4666666666666667E-2</v>
      </c>
      <c r="K23" s="35">
        <f>K20/1050</f>
        <v>2.700952380952381E-2</v>
      </c>
      <c r="L23" s="35">
        <f>L20/1400</f>
        <v>1.5357142857142857E-2</v>
      </c>
      <c r="M23" s="34"/>
      <c r="N23" s="34"/>
      <c r="O23" s="34"/>
      <c r="P23" s="34"/>
      <c r="Q23" s="34"/>
      <c r="R23" s="34"/>
    </row>
    <row r="24" spans="1:18" x14ac:dyDescent="0.15">
      <c r="A24" s="44" t="s">
        <v>18</v>
      </c>
      <c r="B24" s="38" t="s">
        <v>19</v>
      </c>
      <c r="C24" s="39">
        <v>1</v>
      </c>
      <c r="D24" s="39">
        <v>1</v>
      </c>
      <c r="E24" s="39">
        <v>0</v>
      </c>
      <c r="F24" s="39">
        <v>1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/>
      <c r="N24" s="39"/>
      <c r="O24" s="39"/>
      <c r="P24" s="39"/>
      <c r="Q24" s="39"/>
      <c r="R24" s="39"/>
    </row>
    <row r="25" spans="1:18" x14ac:dyDescent="0.15">
      <c r="A25" s="45"/>
      <c r="B25" s="38" t="s">
        <v>20</v>
      </c>
      <c r="C25" s="39">
        <v>1</v>
      </c>
      <c r="D25" s="39">
        <v>2</v>
      </c>
      <c r="E25" s="39">
        <v>0</v>
      </c>
      <c r="F25" s="39">
        <v>0</v>
      </c>
      <c r="G25" s="39">
        <v>1</v>
      </c>
      <c r="H25" s="39">
        <v>0</v>
      </c>
      <c r="I25" s="39">
        <v>1</v>
      </c>
      <c r="J25" s="39">
        <v>0</v>
      </c>
      <c r="K25" s="39">
        <v>0</v>
      </c>
      <c r="L25" s="39">
        <v>0</v>
      </c>
      <c r="M25" s="39"/>
      <c r="N25" s="39"/>
      <c r="O25" s="39"/>
      <c r="P25" s="39"/>
      <c r="Q25" s="39"/>
      <c r="R25" s="39"/>
    </row>
    <row r="26" spans="1:18" x14ac:dyDescent="0.15">
      <c r="A26" s="46" t="s">
        <v>21</v>
      </c>
      <c r="B26" s="40" t="s">
        <v>22</v>
      </c>
      <c r="C26" s="40">
        <v>10</v>
      </c>
      <c r="D26" s="40">
        <v>10</v>
      </c>
      <c r="E26" s="40">
        <v>5</v>
      </c>
      <c r="F26" s="40">
        <v>2</v>
      </c>
      <c r="G26" s="40">
        <v>2</v>
      </c>
      <c r="H26" s="40">
        <v>5</v>
      </c>
      <c r="I26" s="40">
        <v>6</v>
      </c>
      <c r="J26" s="40">
        <v>5</v>
      </c>
      <c r="K26" s="40">
        <v>3</v>
      </c>
      <c r="L26" s="40">
        <v>3</v>
      </c>
      <c r="M26" s="40"/>
      <c r="N26" s="40"/>
      <c r="O26" s="40"/>
      <c r="P26" s="40"/>
      <c r="Q26" s="40"/>
      <c r="R26" s="40"/>
    </row>
    <row r="27" spans="1:18" x14ac:dyDescent="0.15">
      <c r="A27" s="47"/>
      <c r="B27" s="40" t="s">
        <v>23</v>
      </c>
      <c r="C27" s="40">
        <v>7</v>
      </c>
      <c r="D27" s="40">
        <v>8</v>
      </c>
      <c r="E27" s="40">
        <v>11</v>
      </c>
      <c r="F27" s="40">
        <v>9</v>
      </c>
      <c r="G27" s="40">
        <v>9</v>
      </c>
      <c r="H27" s="40">
        <v>6</v>
      </c>
      <c r="I27" s="40">
        <v>3</v>
      </c>
      <c r="J27" s="40">
        <v>2</v>
      </c>
      <c r="K27" s="40">
        <v>2</v>
      </c>
      <c r="L27" s="40">
        <v>2</v>
      </c>
      <c r="M27" s="40"/>
      <c r="N27" s="40"/>
      <c r="O27" s="40"/>
      <c r="P27" s="40"/>
      <c r="Q27" s="40"/>
      <c r="R27" s="40"/>
    </row>
    <row r="28" spans="1:18" x14ac:dyDescent="0.15">
      <c r="A28" s="47"/>
      <c r="B28" s="40" t="s">
        <v>24</v>
      </c>
      <c r="C28" s="40">
        <v>9</v>
      </c>
      <c r="D28" s="40">
        <v>5</v>
      </c>
      <c r="E28" s="40">
        <v>5</v>
      </c>
      <c r="F28" s="40">
        <v>6</v>
      </c>
      <c r="G28" s="40">
        <v>8</v>
      </c>
      <c r="H28" s="40">
        <v>5</v>
      </c>
      <c r="I28" s="40">
        <v>4</v>
      </c>
      <c r="J28" s="40">
        <v>4</v>
      </c>
      <c r="K28" s="40">
        <v>3</v>
      </c>
      <c r="L28" s="40">
        <v>4</v>
      </c>
      <c r="M28" s="40"/>
      <c r="N28" s="40"/>
      <c r="O28" s="40"/>
      <c r="P28" s="40"/>
      <c r="Q28" s="40"/>
      <c r="R28" s="40"/>
    </row>
    <row r="29" spans="1:18" x14ac:dyDescent="0.15">
      <c r="A29" s="47"/>
      <c r="B29" s="40" t="s">
        <v>25</v>
      </c>
      <c r="C29" s="40">
        <v>15</v>
      </c>
      <c r="D29" s="40">
        <v>12</v>
      </c>
      <c r="E29" s="40">
        <v>15</v>
      </c>
      <c r="F29" s="40">
        <v>10</v>
      </c>
      <c r="G29" s="40">
        <v>10</v>
      </c>
      <c r="H29" s="40">
        <v>8</v>
      </c>
      <c r="I29" s="40">
        <v>9</v>
      </c>
      <c r="J29" s="40">
        <v>8</v>
      </c>
      <c r="K29" s="40">
        <v>10</v>
      </c>
      <c r="L29" s="40">
        <v>8</v>
      </c>
      <c r="M29" s="40"/>
      <c r="N29" s="40"/>
      <c r="O29" s="40"/>
      <c r="P29" s="40"/>
      <c r="Q29" s="40"/>
      <c r="R29" s="40"/>
    </row>
    <row r="31" spans="1:18" x14ac:dyDescent="0.15">
      <c r="G31"/>
      <c r="H31"/>
      <c r="I31"/>
      <c r="J31"/>
      <c r="K31"/>
      <c r="L31"/>
    </row>
  </sheetData>
  <mergeCells count="6">
    <mergeCell ref="A1:B2"/>
    <mergeCell ref="A3:A9"/>
    <mergeCell ref="A10:A16"/>
    <mergeCell ref="A17:A23"/>
    <mergeCell ref="A24:A25"/>
    <mergeCell ref="A26:A29"/>
  </mergeCells>
  <phoneticPr fontId="5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2"/>
  <sheetViews>
    <sheetView tabSelected="1" workbookViewId="0">
      <selection activeCell="W13" sqref="W13"/>
    </sheetView>
  </sheetViews>
  <sheetFormatPr defaultColWidth="9" defaultRowHeight="13.5" x14ac:dyDescent="0.15"/>
  <cols>
    <col min="1" max="1" width="18.875" customWidth="1"/>
    <col min="2" max="2" width="20" customWidth="1"/>
    <col min="3" max="15" width="12.625" hidden="1" customWidth="1"/>
    <col min="16" max="18" width="10.375" hidden="1" customWidth="1"/>
    <col min="19" max="19" width="10.375" style="1" customWidth="1"/>
    <col min="20" max="29" width="12.625" style="1"/>
    <col min="30" max="34" width="10.375" style="1"/>
  </cols>
  <sheetData>
    <row r="1" spans="1:34" x14ac:dyDescent="0.15">
      <c r="A1" s="2" t="s">
        <v>26</v>
      </c>
      <c r="B1" s="3">
        <v>6.5</v>
      </c>
      <c r="C1" s="2" t="s">
        <v>27</v>
      </c>
      <c r="D1" s="2" t="s">
        <v>27</v>
      </c>
      <c r="E1" s="2" t="s">
        <v>27</v>
      </c>
      <c r="F1" s="2" t="s">
        <v>27</v>
      </c>
      <c r="G1" s="2" t="s">
        <v>27</v>
      </c>
      <c r="H1" s="2" t="s">
        <v>27</v>
      </c>
      <c r="I1" s="2" t="s">
        <v>27</v>
      </c>
      <c r="J1" s="2" t="s">
        <v>27</v>
      </c>
      <c r="K1" s="2" t="s">
        <v>27</v>
      </c>
      <c r="L1" s="2" t="s">
        <v>28</v>
      </c>
      <c r="M1" s="2" t="s">
        <v>28</v>
      </c>
      <c r="N1" s="2" t="s">
        <v>28</v>
      </c>
      <c r="O1" s="2" t="s">
        <v>28</v>
      </c>
      <c r="P1" s="2" t="s">
        <v>28</v>
      </c>
      <c r="Q1" s="2" t="s">
        <v>28</v>
      </c>
      <c r="R1" s="2" t="s">
        <v>28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15">
      <c r="A2" s="50" t="s">
        <v>0</v>
      </c>
      <c r="B2" s="50"/>
      <c r="C2" s="5">
        <v>44197</v>
      </c>
      <c r="D2" s="5">
        <v>44198</v>
      </c>
      <c r="E2" s="5">
        <v>44199</v>
      </c>
      <c r="F2" s="5">
        <v>44200</v>
      </c>
      <c r="G2" s="5">
        <v>44201</v>
      </c>
      <c r="H2" s="5">
        <v>44202</v>
      </c>
      <c r="I2" s="5">
        <v>44203</v>
      </c>
      <c r="J2" s="5">
        <v>44204</v>
      </c>
      <c r="K2" s="5">
        <v>44205</v>
      </c>
      <c r="L2" s="5">
        <v>44206</v>
      </c>
      <c r="M2" s="5">
        <v>44207</v>
      </c>
      <c r="N2" s="5">
        <v>44208</v>
      </c>
      <c r="O2" s="5">
        <v>44209</v>
      </c>
      <c r="P2" s="5">
        <v>44210</v>
      </c>
      <c r="Q2" s="5">
        <v>44211</v>
      </c>
      <c r="R2" s="5">
        <v>44212</v>
      </c>
      <c r="S2" s="5">
        <v>44623</v>
      </c>
      <c r="T2" s="5">
        <v>44213</v>
      </c>
      <c r="U2" s="5">
        <v>44214</v>
      </c>
      <c r="V2" s="5">
        <v>44215</v>
      </c>
      <c r="W2" s="5">
        <v>44216</v>
      </c>
      <c r="X2" s="5">
        <v>44217</v>
      </c>
      <c r="Y2" s="5">
        <v>44218</v>
      </c>
      <c r="Z2" s="5">
        <v>44219</v>
      </c>
      <c r="AA2" s="5">
        <v>44220</v>
      </c>
      <c r="AB2" s="5">
        <v>44221</v>
      </c>
      <c r="AC2" s="5">
        <v>44222</v>
      </c>
      <c r="AD2" s="5">
        <v>44223</v>
      </c>
      <c r="AE2" s="5">
        <v>44224</v>
      </c>
      <c r="AF2" s="5">
        <v>44225</v>
      </c>
      <c r="AG2" s="5">
        <v>44226</v>
      </c>
      <c r="AH2" s="5">
        <v>44227</v>
      </c>
    </row>
    <row r="3" spans="1:34" x14ac:dyDescent="0.15">
      <c r="A3" s="50"/>
      <c r="B3" s="50"/>
      <c r="C3" s="4" t="s">
        <v>7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1</v>
      </c>
      <c r="L3" s="4" t="s">
        <v>2</v>
      </c>
      <c r="M3" s="4" t="s">
        <v>3</v>
      </c>
      <c r="N3" s="4" t="s">
        <v>4</v>
      </c>
      <c r="O3" s="4" t="s">
        <v>5</v>
      </c>
      <c r="P3" s="4" t="s">
        <v>6</v>
      </c>
      <c r="Q3" s="4" t="s">
        <v>7</v>
      </c>
      <c r="R3" s="4" t="s">
        <v>1</v>
      </c>
      <c r="S3" s="4" t="s">
        <v>56</v>
      </c>
      <c r="T3" s="4" t="s">
        <v>2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1</v>
      </c>
      <c r="AA3" s="4" t="s">
        <v>2</v>
      </c>
      <c r="AB3" s="4" t="s">
        <v>3</v>
      </c>
      <c r="AC3" s="4" t="s">
        <v>4</v>
      </c>
      <c r="AD3" s="4" t="s">
        <v>5</v>
      </c>
      <c r="AE3" s="4" t="s">
        <v>6</v>
      </c>
      <c r="AF3" s="4" t="s">
        <v>7</v>
      </c>
      <c r="AG3" s="4" t="s">
        <v>1</v>
      </c>
      <c r="AH3" s="4" t="s">
        <v>2</v>
      </c>
    </row>
    <row r="4" spans="1:34" x14ac:dyDescent="0.15">
      <c r="A4" s="6" t="s">
        <v>29</v>
      </c>
      <c r="B4" s="6" t="s">
        <v>30</v>
      </c>
      <c r="C4" s="6"/>
      <c r="D4" s="6"/>
      <c r="E4" s="6"/>
      <c r="F4" s="6"/>
      <c r="G4" s="6"/>
      <c r="H4" s="6"/>
      <c r="I4" s="6"/>
      <c r="J4" s="6">
        <f>17/13</f>
        <v>1.3076923076923077</v>
      </c>
      <c r="K4" s="6"/>
      <c r="L4" s="6"/>
      <c r="M4" s="6"/>
      <c r="N4" s="6"/>
      <c r="O4" s="6"/>
      <c r="P4" s="13"/>
      <c r="Q4" s="13"/>
      <c r="R4" s="13"/>
      <c r="S4" s="6">
        <v>28</v>
      </c>
      <c r="T4" s="6">
        <f>109</f>
        <v>109</v>
      </c>
      <c r="U4" s="6">
        <f>151</f>
        <v>151</v>
      </c>
      <c r="V4" s="6">
        <f>267</f>
        <v>267</v>
      </c>
      <c r="W4" s="6">
        <f>201</f>
        <v>201</v>
      </c>
      <c r="X4" s="6">
        <f>281</f>
        <v>281</v>
      </c>
      <c r="Y4" s="6">
        <v>310</v>
      </c>
      <c r="Z4" s="6">
        <v>333</v>
      </c>
      <c r="AA4" s="6">
        <v>298</v>
      </c>
      <c r="AB4" s="6">
        <v>302</v>
      </c>
      <c r="AC4" s="6"/>
      <c r="AD4" s="6"/>
      <c r="AE4" s="6"/>
      <c r="AF4" s="6"/>
      <c r="AG4" s="6"/>
      <c r="AH4" s="6"/>
    </row>
    <row r="5" spans="1:34" x14ac:dyDescent="0.15">
      <c r="A5" s="6"/>
      <c r="B5" s="6" t="s">
        <v>31</v>
      </c>
      <c r="C5" s="7"/>
      <c r="D5" s="7"/>
      <c r="E5" s="7"/>
      <c r="F5" s="7"/>
      <c r="G5" s="7"/>
      <c r="H5" s="7"/>
      <c r="I5" s="14"/>
      <c r="J5" s="14">
        <f>1/17</f>
        <v>5.8823529411764705E-2</v>
      </c>
      <c r="K5" s="7"/>
      <c r="L5" s="14"/>
      <c r="M5" s="7"/>
      <c r="N5" s="6"/>
      <c r="O5" s="6"/>
      <c r="P5" s="13"/>
      <c r="Q5" s="13"/>
      <c r="R5" s="13"/>
      <c r="S5" s="14">
        <f>S8/S4</f>
        <v>0.17857142857142858</v>
      </c>
      <c r="T5" s="14">
        <f t="shared" ref="T5:AB5" si="0">T8/T4</f>
        <v>0.13761467889908258</v>
      </c>
      <c r="U5" s="14">
        <f t="shared" si="0"/>
        <v>7.9470198675496692E-2</v>
      </c>
      <c r="V5" s="14">
        <f t="shared" si="0"/>
        <v>7.4906367041198504E-2</v>
      </c>
      <c r="W5" s="14">
        <f t="shared" si="0"/>
        <v>9.950248756218906E-2</v>
      </c>
      <c r="X5" s="14">
        <f t="shared" si="0"/>
        <v>7.8291814946619215E-2</v>
      </c>
      <c r="Y5" s="14">
        <f t="shared" si="0"/>
        <v>9.0322580645161285E-2</v>
      </c>
      <c r="Z5" s="14">
        <f t="shared" si="0"/>
        <v>9.6096096096096095E-2</v>
      </c>
      <c r="AA5" s="14">
        <f t="shared" si="0"/>
        <v>8.3892617449664433E-2</v>
      </c>
      <c r="AB5" s="14">
        <f t="shared" si="0"/>
        <v>9.2715231788079472E-2</v>
      </c>
      <c r="AC5" s="7"/>
      <c r="AD5" s="7"/>
      <c r="AE5" s="7"/>
      <c r="AF5" s="7"/>
      <c r="AG5" s="7"/>
      <c r="AH5" s="7"/>
    </row>
    <row r="6" spans="1:34" x14ac:dyDescent="0.15">
      <c r="A6" s="6"/>
      <c r="B6" s="6" t="s">
        <v>32</v>
      </c>
      <c r="C6" s="6"/>
      <c r="D6" s="6"/>
      <c r="E6" s="6"/>
      <c r="F6" s="6"/>
      <c r="G6" s="6"/>
      <c r="H6" s="6"/>
      <c r="I6" s="6"/>
      <c r="J6" s="6">
        <v>0</v>
      </c>
      <c r="K6" s="6"/>
      <c r="L6" s="6"/>
      <c r="M6" s="6"/>
      <c r="N6" s="6"/>
      <c r="O6" s="6"/>
      <c r="P6" s="13"/>
      <c r="Q6" s="13"/>
      <c r="R6" s="13"/>
      <c r="S6" s="6">
        <v>2</v>
      </c>
      <c r="T6" s="6">
        <v>10</v>
      </c>
      <c r="U6" s="6">
        <v>10</v>
      </c>
      <c r="V6" s="6">
        <v>10</v>
      </c>
      <c r="W6" s="6">
        <v>10</v>
      </c>
      <c r="X6" s="6">
        <v>10</v>
      </c>
      <c r="Y6" s="6">
        <v>10</v>
      </c>
      <c r="Z6" s="6">
        <v>10</v>
      </c>
      <c r="AA6" s="6">
        <v>10</v>
      </c>
      <c r="AB6" s="6">
        <v>10</v>
      </c>
      <c r="AC6" s="6"/>
      <c r="AD6" s="6"/>
      <c r="AE6" s="6"/>
      <c r="AF6" s="6"/>
      <c r="AG6" s="6"/>
      <c r="AH6" s="6"/>
    </row>
    <row r="7" spans="1:34" x14ac:dyDescent="0.15">
      <c r="A7" s="6"/>
      <c r="B7" s="6" t="s">
        <v>33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3"/>
      <c r="Q7" s="13"/>
      <c r="R7" s="13"/>
      <c r="S7" s="6">
        <v>4</v>
      </c>
      <c r="T7" s="6">
        <v>7</v>
      </c>
      <c r="U7" s="6">
        <v>7</v>
      </c>
      <c r="V7" s="6">
        <v>10</v>
      </c>
      <c r="W7" s="6">
        <v>12</v>
      </c>
      <c r="X7" s="6">
        <v>6</v>
      </c>
      <c r="Y7" s="6">
        <v>11</v>
      </c>
      <c r="Z7" s="6">
        <v>14</v>
      </c>
      <c r="AA7" s="6">
        <v>10</v>
      </c>
      <c r="AB7" s="6">
        <v>10</v>
      </c>
      <c r="AC7" s="6"/>
      <c r="AD7" s="6"/>
      <c r="AE7" s="6"/>
      <c r="AF7" s="6"/>
      <c r="AG7" s="6"/>
      <c r="AH7" s="6"/>
    </row>
    <row r="8" spans="1:34" x14ac:dyDescent="0.15">
      <c r="A8" s="6"/>
      <c r="B8" s="6" t="s">
        <v>34</v>
      </c>
      <c r="C8" s="6"/>
      <c r="D8" s="6"/>
      <c r="E8" s="6"/>
      <c r="F8" s="6"/>
      <c r="G8" s="6"/>
      <c r="H8" s="6"/>
      <c r="I8" s="6"/>
      <c r="J8" s="6">
        <v>1</v>
      </c>
      <c r="K8" s="6"/>
      <c r="L8" s="6"/>
      <c r="M8" s="6"/>
      <c r="N8" s="6"/>
      <c r="O8" s="6"/>
      <c r="P8" s="13"/>
      <c r="Q8" s="13"/>
      <c r="R8" s="13"/>
      <c r="S8" s="6">
        <v>5</v>
      </c>
      <c r="T8" s="6">
        <v>15</v>
      </c>
      <c r="U8" s="6">
        <v>12</v>
      </c>
      <c r="V8" s="6">
        <v>20</v>
      </c>
      <c r="W8" s="6">
        <v>20</v>
      </c>
      <c r="X8" s="6">
        <v>22</v>
      </c>
      <c r="Y8" s="6">
        <v>28</v>
      </c>
      <c r="Z8" s="6">
        <v>32</v>
      </c>
      <c r="AA8" s="6">
        <v>25</v>
      </c>
      <c r="AB8" s="6">
        <v>28</v>
      </c>
      <c r="AC8" s="6"/>
      <c r="AD8" s="6"/>
      <c r="AE8" s="6"/>
      <c r="AF8" s="6"/>
      <c r="AG8" s="6"/>
      <c r="AH8" s="6"/>
    </row>
    <row r="9" spans="1:34" x14ac:dyDescent="0.15">
      <c r="A9" s="49" t="s">
        <v>35</v>
      </c>
      <c r="B9" s="6" t="s">
        <v>36</v>
      </c>
      <c r="C9" s="6"/>
      <c r="D9" s="6"/>
      <c r="E9" s="6"/>
      <c r="F9" s="6"/>
      <c r="G9" s="6"/>
      <c r="H9" s="6"/>
      <c r="I9" s="6"/>
      <c r="J9" s="6">
        <v>0</v>
      </c>
      <c r="K9" s="6"/>
      <c r="L9" s="6"/>
      <c r="M9" s="6"/>
      <c r="N9" s="6"/>
      <c r="O9" s="6"/>
      <c r="P9" s="13"/>
      <c r="Q9" s="13"/>
      <c r="R9" s="13"/>
      <c r="S9" s="6">
        <v>22</v>
      </c>
      <c r="T9" s="6">
        <f>S9-T8</f>
        <v>7</v>
      </c>
      <c r="U9" s="6">
        <f t="shared" ref="U9:AB9" si="1">T9-U8</f>
        <v>-5</v>
      </c>
      <c r="V9" s="6">
        <f t="shared" si="1"/>
        <v>-25</v>
      </c>
      <c r="W9" s="6">
        <f t="shared" si="1"/>
        <v>-45</v>
      </c>
      <c r="X9" s="6">
        <f t="shared" si="1"/>
        <v>-67</v>
      </c>
      <c r="Y9" s="6">
        <f t="shared" si="1"/>
        <v>-95</v>
      </c>
      <c r="Z9" s="6">
        <f t="shared" si="1"/>
        <v>-127</v>
      </c>
      <c r="AA9" s="6">
        <f t="shared" si="1"/>
        <v>-152</v>
      </c>
      <c r="AB9" s="6">
        <f t="shared" si="1"/>
        <v>-180</v>
      </c>
      <c r="AC9" s="6"/>
      <c r="AD9" s="6"/>
      <c r="AE9" s="6"/>
      <c r="AF9" s="6"/>
      <c r="AG9" s="6"/>
      <c r="AH9" s="6"/>
    </row>
    <row r="10" spans="1:34" x14ac:dyDescent="0.15">
      <c r="A10" s="49"/>
      <c r="B10" s="6" t="s">
        <v>37</v>
      </c>
      <c r="C10" s="6"/>
      <c r="D10" s="6"/>
      <c r="E10" s="6"/>
      <c r="F10" s="6"/>
      <c r="G10" s="6"/>
      <c r="H10" s="6"/>
      <c r="I10" s="6"/>
      <c r="J10" s="6">
        <v>270</v>
      </c>
      <c r="K10" s="6"/>
      <c r="L10" s="6"/>
      <c r="M10" s="6"/>
      <c r="N10" s="6"/>
      <c r="O10" s="6"/>
      <c r="P10" s="13"/>
      <c r="Q10" s="13"/>
      <c r="R10" s="13"/>
      <c r="S10" s="6">
        <v>45</v>
      </c>
      <c r="T10" s="6">
        <v>104</v>
      </c>
      <c r="U10" s="6">
        <v>104</v>
      </c>
      <c r="V10" s="6">
        <v>104</v>
      </c>
      <c r="W10" s="6">
        <v>104</v>
      </c>
      <c r="X10" s="6">
        <v>104</v>
      </c>
      <c r="Y10" s="6">
        <v>104</v>
      </c>
      <c r="Z10" s="6">
        <v>104</v>
      </c>
      <c r="AA10" s="6">
        <v>104</v>
      </c>
      <c r="AB10" s="6">
        <v>104</v>
      </c>
      <c r="AC10" s="6"/>
      <c r="AD10" s="6"/>
      <c r="AE10" s="6"/>
      <c r="AF10" s="6"/>
      <c r="AG10" s="6"/>
      <c r="AH10" s="6"/>
    </row>
    <row r="11" spans="1:34" x14ac:dyDescent="0.15">
      <c r="A11" s="49"/>
      <c r="B11" s="6" t="s">
        <v>38</v>
      </c>
      <c r="C11" s="6"/>
      <c r="D11" s="6"/>
      <c r="E11" s="6"/>
      <c r="F11" s="6"/>
      <c r="G11" s="6"/>
      <c r="H11" s="6"/>
      <c r="I11" s="6"/>
      <c r="J11" s="6">
        <f>270/150</f>
        <v>1.8</v>
      </c>
      <c r="K11" s="6"/>
      <c r="L11" s="6"/>
      <c r="M11" s="6"/>
      <c r="N11" s="6"/>
      <c r="O11" s="6"/>
      <c r="P11" s="13"/>
      <c r="Q11" s="13"/>
      <c r="R11" s="13"/>
      <c r="S11" s="6">
        <f>(S9+S10)/S6</f>
        <v>33.5</v>
      </c>
      <c r="T11" s="6">
        <f t="shared" ref="T11:AB11" si="2">(T9+T10)/T6</f>
        <v>11.1</v>
      </c>
      <c r="U11" s="6">
        <f t="shared" si="2"/>
        <v>9.9</v>
      </c>
      <c r="V11" s="6">
        <f t="shared" si="2"/>
        <v>7.9</v>
      </c>
      <c r="W11" s="6">
        <f t="shared" si="2"/>
        <v>5.9</v>
      </c>
      <c r="X11" s="6">
        <f t="shared" si="2"/>
        <v>3.7</v>
      </c>
      <c r="Y11" s="6">
        <f t="shared" si="2"/>
        <v>0.9</v>
      </c>
      <c r="Z11" s="6">
        <f t="shared" si="2"/>
        <v>-2.2999999999999998</v>
      </c>
      <c r="AA11" s="6">
        <f t="shared" si="2"/>
        <v>-4.8</v>
      </c>
      <c r="AB11" s="6">
        <f t="shared" si="2"/>
        <v>-7.6</v>
      </c>
      <c r="AC11" s="6"/>
      <c r="AD11" s="6"/>
      <c r="AE11" s="6"/>
      <c r="AF11" s="6"/>
      <c r="AG11" s="6"/>
      <c r="AH11" s="6"/>
    </row>
    <row r="12" spans="1:34" x14ac:dyDescent="0.15">
      <c r="A12" s="49"/>
      <c r="B12" s="6" t="s">
        <v>39</v>
      </c>
      <c r="C12" s="6"/>
      <c r="D12" s="6"/>
      <c r="E12" s="6"/>
      <c r="F12" s="6"/>
      <c r="G12" s="6"/>
      <c r="H12" s="6"/>
      <c r="I12" s="6"/>
      <c r="J12" s="6">
        <v>0</v>
      </c>
      <c r="K12" s="6"/>
      <c r="L12" s="6"/>
      <c r="M12" s="6"/>
      <c r="N12" s="6"/>
      <c r="O12" s="6"/>
      <c r="P12" s="13"/>
      <c r="Q12" s="13"/>
      <c r="R12" s="13"/>
      <c r="S12" s="6">
        <v>0</v>
      </c>
      <c r="T12" s="6">
        <v>300</v>
      </c>
      <c r="U12" s="6">
        <v>300</v>
      </c>
      <c r="V12" s="6">
        <v>300</v>
      </c>
      <c r="W12" s="6">
        <v>300</v>
      </c>
      <c r="X12" s="6">
        <v>300</v>
      </c>
      <c r="Y12" s="6">
        <v>300</v>
      </c>
      <c r="Z12" s="6">
        <v>300</v>
      </c>
      <c r="AA12" s="6">
        <v>300</v>
      </c>
      <c r="AB12" s="6">
        <v>300</v>
      </c>
      <c r="AC12" s="6"/>
      <c r="AD12" s="6"/>
      <c r="AE12" s="6"/>
      <c r="AF12" s="6"/>
      <c r="AG12" s="6"/>
      <c r="AH12" s="6"/>
    </row>
    <row r="13" spans="1:34" x14ac:dyDescent="0.15">
      <c r="A13" s="8"/>
      <c r="B13" s="8" t="s">
        <v>40</v>
      </c>
      <c r="C13" s="8"/>
      <c r="D13" s="8"/>
      <c r="E13" s="8"/>
      <c r="F13" s="8"/>
      <c r="G13" s="8"/>
      <c r="H13" s="8"/>
      <c r="I13" s="8"/>
      <c r="J13" s="8">
        <v>350</v>
      </c>
      <c r="K13" s="8"/>
      <c r="L13" s="8"/>
      <c r="M13" s="8"/>
      <c r="N13" s="8"/>
      <c r="O13" s="8"/>
      <c r="P13" s="15"/>
      <c r="Q13" s="15"/>
      <c r="R13" s="15"/>
      <c r="S13" s="8">
        <v>29.99</v>
      </c>
      <c r="T13" s="8">
        <v>350</v>
      </c>
      <c r="U13" s="8">
        <v>350</v>
      </c>
      <c r="V13" s="8">
        <v>350</v>
      </c>
      <c r="W13" s="8">
        <v>350</v>
      </c>
      <c r="X13" s="8">
        <v>350</v>
      </c>
      <c r="Y13" s="8">
        <v>350</v>
      </c>
      <c r="Z13" s="8">
        <v>350</v>
      </c>
      <c r="AA13" s="8">
        <v>350</v>
      </c>
      <c r="AB13" s="8">
        <v>350</v>
      </c>
      <c r="AC13" s="8"/>
      <c r="AD13" s="8"/>
      <c r="AE13" s="8"/>
      <c r="AF13" s="8"/>
      <c r="AG13" s="8"/>
      <c r="AH13" s="8"/>
    </row>
    <row r="14" spans="1:34" x14ac:dyDescent="0.15">
      <c r="A14" s="8"/>
      <c r="B14" s="8" t="s">
        <v>41</v>
      </c>
      <c r="C14" s="8"/>
      <c r="D14" s="8"/>
      <c r="E14" s="8"/>
      <c r="F14" s="8"/>
      <c r="G14" s="8"/>
      <c r="H14" s="8"/>
      <c r="I14" s="8"/>
      <c r="J14" s="8">
        <v>52.5</v>
      </c>
      <c r="K14" s="8"/>
      <c r="L14" s="8"/>
      <c r="M14" s="8"/>
      <c r="N14" s="8"/>
      <c r="O14" s="8"/>
      <c r="P14" s="15"/>
      <c r="Q14" s="15"/>
      <c r="R14" s="15"/>
      <c r="S14" s="8">
        <v>4.5</v>
      </c>
      <c r="T14" s="8">
        <v>52.5</v>
      </c>
      <c r="U14" s="8">
        <v>52.5</v>
      </c>
      <c r="V14" s="8">
        <v>52.5</v>
      </c>
      <c r="W14" s="8">
        <v>52.5</v>
      </c>
      <c r="X14" s="8">
        <v>52.5</v>
      </c>
      <c r="Y14" s="8">
        <v>52.5</v>
      </c>
      <c r="Z14" s="8">
        <v>52.5</v>
      </c>
      <c r="AA14" s="8">
        <v>52.5</v>
      </c>
      <c r="AB14" s="8">
        <v>52.5</v>
      </c>
      <c r="AC14" s="8"/>
      <c r="AD14" s="8"/>
      <c r="AE14" s="8"/>
      <c r="AF14" s="8"/>
      <c r="AG14" s="8"/>
      <c r="AH14" s="8"/>
    </row>
    <row r="15" spans="1:34" x14ac:dyDescent="0.15">
      <c r="A15" s="8"/>
      <c r="B15" s="8" t="s">
        <v>42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5"/>
      <c r="Q15" s="15"/>
      <c r="R15" s="15"/>
      <c r="S15" s="8">
        <f>S16/$B$1</f>
        <v>3.7430769230769227</v>
      </c>
      <c r="T15" s="8">
        <f t="shared" ref="T15:AB15" si="3">T16/$B$1</f>
        <v>20</v>
      </c>
      <c r="U15" s="8">
        <f t="shared" si="3"/>
        <v>20</v>
      </c>
      <c r="V15" s="8">
        <f t="shared" si="3"/>
        <v>20</v>
      </c>
      <c r="W15" s="8">
        <f t="shared" si="3"/>
        <v>20</v>
      </c>
      <c r="X15" s="8">
        <f t="shared" si="3"/>
        <v>20</v>
      </c>
      <c r="Y15" s="8">
        <f t="shared" si="3"/>
        <v>20</v>
      </c>
      <c r="Z15" s="8">
        <f t="shared" si="3"/>
        <v>20</v>
      </c>
      <c r="AA15" s="8">
        <f t="shared" si="3"/>
        <v>20</v>
      </c>
      <c r="AB15" s="8">
        <f t="shared" si="3"/>
        <v>20</v>
      </c>
      <c r="AC15" s="8"/>
      <c r="AD15" s="8"/>
      <c r="AE15" s="8"/>
      <c r="AF15" s="8"/>
      <c r="AG15" s="8"/>
      <c r="AH15" s="8"/>
    </row>
    <row r="16" spans="1:34" x14ac:dyDescent="0.15">
      <c r="A16" s="9"/>
      <c r="B16" s="9" t="s">
        <v>43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6"/>
      <c r="Q16" s="16"/>
      <c r="R16" s="16"/>
      <c r="S16" s="9">
        <v>24.33</v>
      </c>
      <c r="T16" s="9">
        <v>130</v>
      </c>
      <c r="U16" s="9">
        <v>130</v>
      </c>
      <c r="V16" s="9">
        <v>130</v>
      </c>
      <c r="W16" s="9">
        <v>130</v>
      </c>
      <c r="X16" s="9">
        <v>130</v>
      </c>
      <c r="Y16" s="9">
        <v>130</v>
      </c>
      <c r="Z16" s="9">
        <v>130</v>
      </c>
      <c r="AA16" s="9">
        <v>130</v>
      </c>
      <c r="AB16" s="9">
        <v>130</v>
      </c>
      <c r="AC16" s="9"/>
      <c r="AD16" s="9"/>
      <c r="AE16" s="9"/>
      <c r="AF16" s="9"/>
      <c r="AG16" s="9"/>
      <c r="AH16" s="9"/>
    </row>
    <row r="17" spans="1:34" x14ac:dyDescent="0.15">
      <c r="A17" s="8"/>
      <c r="B17" s="8" t="s">
        <v>44</v>
      </c>
      <c r="C17" s="8"/>
      <c r="D17" s="8"/>
      <c r="E17" s="8"/>
      <c r="F17" s="8"/>
      <c r="G17" s="8"/>
      <c r="H17" s="8"/>
      <c r="I17" s="8"/>
      <c r="J17" s="8">
        <f>138*6</f>
        <v>828</v>
      </c>
      <c r="K17" s="8"/>
      <c r="L17" s="8"/>
      <c r="M17" s="8"/>
      <c r="N17" s="8"/>
      <c r="O17" s="8"/>
      <c r="P17" s="15"/>
      <c r="Q17" s="15"/>
      <c r="R17" s="15"/>
      <c r="S17" s="8">
        <f>S18/$B$1</f>
        <v>5.5107692307692311</v>
      </c>
      <c r="T17" s="8">
        <f t="shared" ref="T17:AB17" si="4">T18/$B$1</f>
        <v>138</v>
      </c>
      <c r="U17" s="8">
        <f t="shared" si="4"/>
        <v>138</v>
      </c>
      <c r="V17" s="8">
        <f t="shared" si="4"/>
        <v>138</v>
      </c>
      <c r="W17" s="8">
        <f t="shared" si="4"/>
        <v>138</v>
      </c>
      <c r="X17" s="8">
        <f t="shared" si="4"/>
        <v>138</v>
      </c>
      <c r="Y17" s="8">
        <f t="shared" si="4"/>
        <v>138</v>
      </c>
      <c r="Z17" s="8">
        <f t="shared" si="4"/>
        <v>138</v>
      </c>
      <c r="AA17" s="8">
        <f t="shared" si="4"/>
        <v>138</v>
      </c>
      <c r="AB17" s="8">
        <f t="shared" si="4"/>
        <v>138</v>
      </c>
      <c r="AC17" s="8"/>
      <c r="AD17" s="8"/>
      <c r="AE17" s="8"/>
      <c r="AF17" s="8"/>
      <c r="AG17" s="8"/>
      <c r="AH17" s="8"/>
    </row>
    <row r="18" spans="1:34" x14ac:dyDescent="0.15">
      <c r="A18" s="9"/>
      <c r="B18" s="9" t="s">
        <v>45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6"/>
      <c r="Q18" s="16"/>
      <c r="R18" s="16"/>
      <c r="S18" s="9">
        <v>35.82</v>
      </c>
      <c r="T18" s="9">
        <v>897</v>
      </c>
      <c r="U18" s="9">
        <v>897</v>
      </c>
      <c r="V18" s="9">
        <v>897</v>
      </c>
      <c r="W18" s="9">
        <v>897</v>
      </c>
      <c r="X18" s="9">
        <v>897</v>
      </c>
      <c r="Y18" s="9">
        <v>897</v>
      </c>
      <c r="Z18" s="9">
        <v>897</v>
      </c>
      <c r="AA18" s="9">
        <v>897</v>
      </c>
      <c r="AB18" s="9">
        <v>897</v>
      </c>
      <c r="AC18" s="9"/>
      <c r="AD18" s="9"/>
      <c r="AE18" s="9"/>
      <c r="AF18" s="9"/>
      <c r="AG18" s="9"/>
      <c r="AH18" s="9"/>
    </row>
    <row r="19" spans="1:34" x14ac:dyDescent="0.15">
      <c r="A19" s="8"/>
      <c r="B19" s="8" t="s">
        <v>46</v>
      </c>
      <c r="C19" s="8"/>
      <c r="D19" s="8"/>
      <c r="E19" s="8"/>
      <c r="F19" s="8"/>
      <c r="G19" s="8"/>
      <c r="H19" s="8"/>
      <c r="I19" s="8"/>
      <c r="J19" s="8">
        <v>31.08</v>
      </c>
      <c r="K19" s="8"/>
      <c r="L19" s="8"/>
      <c r="M19" s="8"/>
      <c r="N19" s="8"/>
      <c r="O19" s="8"/>
      <c r="P19" s="15"/>
      <c r="Q19" s="15"/>
      <c r="R19" s="15"/>
      <c r="S19" s="8">
        <v>5.79</v>
      </c>
      <c r="T19" s="8">
        <v>31.08</v>
      </c>
      <c r="U19" s="8">
        <v>31.08</v>
      </c>
      <c r="V19" s="8">
        <v>31.08</v>
      </c>
      <c r="W19" s="8">
        <v>31.08</v>
      </c>
      <c r="X19" s="8">
        <v>31.08</v>
      </c>
      <c r="Y19" s="8">
        <v>31.08</v>
      </c>
      <c r="Z19" s="8">
        <v>31.08</v>
      </c>
      <c r="AA19" s="8">
        <v>31.08</v>
      </c>
      <c r="AB19" s="8">
        <v>31.08</v>
      </c>
      <c r="AC19" s="8"/>
      <c r="AD19" s="8"/>
      <c r="AE19" s="8"/>
      <c r="AF19" s="8"/>
      <c r="AG19" s="8"/>
      <c r="AH19" s="8"/>
    </row>
    <row r="20" spans="1:34" x14ac:dyDescent="0.15">
      <c r="A20" s="8"/>
      <c r="B20" s="8" t="s">
        <v>47</v>
      </c>
      <c r="C20" s="10"/>
      <c r="D20" s="10"/>
      <c r="E20" s="10"/>
      <c r="F20" s="10"/>
      <c r="G20" s="10"/>
      <c r="H20" s="10"/>
      <c r="I20" s="10"/>
      <c r="J20" s="10">
        <v>0</v>
      </c>
      <c r="K20" s="10"/>
      <c r="L20" s="10"/>
      <c r="M20" s="10"/>
      <c r="N20" s="10"/>
      <c r="O20" s="10"/>
      <c r="P20" s="15"/>
      <c r="Q20" s="15"/>
      <c r="R20" s="15"/>
      <c r="S20" s="10">
        <v>0</v>
      </c>
      <c r="T20" s="10">
        <v>0.1</v>
      </c>
      <c r="U20" s="10">
        <v>0.1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8"/>
      <c r="AD20" s="8"/>
      <c r="AE20" s="8"/>
      <c r="AF20" s="8"/>
      <c r="AG20" s="8"/>
      <c r="AH20" s="8"/>
    </row>
    <row r="21" spans="1:34" x14ac:dyDescent="0.15">
      <c r="A21" s="8"/>
      <c r="B21" s="8" t="s">
        <v>48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5"/>
      <c r="Q21" s="15"/>
      <c r="R21" s="15"/>
      <c r="S21" s="17">
        <f>(表格1!C6+表格1!C13+表格1!C20)/2/S7/S13</f>
        <v>0.22082360786928976</v>
      </c>
      <c r="T21" s="17">
        <f>(表格1!D6+表格1!D13+表格1!D20)/2/T7/T13</f>
        <v>8.3122448979591843E-3</v>
      </c>
      <c r="U21" s="17">
        <f>(表格1!E6+表格1!E13+表格1!E20)/2/U7/U13</f>
        <v>1.7730612244897959E-2</v>
      </c>
      <c r="V21" s="17">
        <f>(表格1!F6+表格1!F13+表格1!F20)/2/V7/V13</f>
        <v>1.3061428571428573E-2</v>
      </c>
      <c r="W21" s="17">
        <f>(表格1!G6+表格1!G13+表格1!G20)/2/W7/W13</f>
        <v>8.0690476190476198E-3</v>
      </c>
      <c r="X21" s="17">
        <f>(表格1!H6+表格1!H13+表格1!H20)/2/X7/X13</f>
        <v>1.5628571428571429E-2</v>
      </c>
      <c r="Y21" s="17">
        <f>(表格1!I6+表格1!I13+表格1!I20)/2/Y7/Y13</f>
        <v>1.1172727272727273E-2</v>
      </c>
      <c r="Z21" s="17">
        <f>(表格1!J6+表格1!J13+表格1!J20)/2/Z7/Z13</f>
        <v>9.9520408163265312E-3</v>
      </c>
      <c r="AA21" s="17">
        <f>(表格1!K6+表格1!K13+表格1!K20)/2/AA7/AA13</f>
        <v>1.1129999999999999E-2</v>
      </c>
      <c r="AB21" s="17">
        <f>(表格1!L6+表格1!L13+表格1!L20)/2/AB7/AB13</f>
        <v>9.8842857142857135E-3</v>
      </c>
      <c r="AC21" s="8"/>
      <c r="AD21" s="8"/>
      <c r="AE21" s="8"/>
      <c r="AF21" s="8"/>
      <c r="AG21" s="8"/>
      <c r="AH21" s="8"/>
    </row>
    <row r="22" spans="1:34" x14ac:dyDescent="0.15">
      <c r="A22" s="8"/>
      <c r="B22" s="8" t="s">
        <v>49</v>
      </c>
      <c r="C22" s="11" t="e">
        <f>(C13*6.5-C14*6.5-C15-C17-C19*6.5)/(C13*6.5)*100</f>
        <v>#DIV/0!</v>
      </c>
      <c r="D22" s="11" t="e">
        <f t="shared" ref="D22:R22" si="5">(D13*6.5-D14*6.5-D15-D17-D19*6.5)/(D13*6.5)*100</f>
        <v>#DIV/0!</v>
      </c>
      <c r="E22" s="11" t="e">
        <f t="shared" si="5"/>
        <v>#DIV/0!</v>
      </c>
      <c r="F22" s="11" t="e">
        <f t="shared" si="5"/>
        <v>#DIV/0!</v>
      </c>
      <c r="G22" s="11" t="e">
        <f t="shared" si="5"/>
        <v>#DIV/0!</v>
      </c>
      <c r="H22" s="11" t="e">
        <f t="shared" si="5"/>
        <v>#DIV/0!</v>
      </c>
      <c r="I22" s="11" t="e">
        <f t="shared" si="5"/>
        <v>#DIV/0!</v>
      </c>
      <c r="J22" s="11">
        <f t="shared" si="5"/>
        <v>39.72439560439561</v>
      </c>
      <c r="K22" s="11" t="e">
        <f t="shared" si="5"/>
        <v>#DIV/0!</v>
      </c>
      <c r="L22" s="11" t="e">
        <f t="shared" si="5"/>
        <v>#DIV/0!</v>
      </c>
      <c r="M22" s="11" t="e">
        <f t="shared" si="5"/>
        <v>#DIV/0!</v>
      </c>
      <c r="N22" s="11" t="e">
        <f t="shared" si="5"/>
        <v>#DIV/0!</v>
      </c>
      <c r="O22" s="11" t="e">
        <f t="shared" si="5"/>
        <v>#DIV/0!</v>
      </c>
      <c r="P22" s="11" t="e">
        <f t="shared" si="5"/>
        <v>#DIV/0!</v>
      </c>
      <c r="Q22" s="11" t="e">
        <f t="shared" si="5"/>
        <v>#DIV/0!</v>
      </c>
      <c r="R22" s="11" t="e">
        <f t="shared" si="5"/>
        <v>#DIV/0!</v>
      </c>
      <c r="S22" s="17">
        <f>(S13-S14-S15-S17-S19-S13*S20-S13*S21)/S13</f>
        <v>0.12749762741426626</v>
      </c>
      <c r="T22" s="17">
        <f t="shared" ref="T22:AB22" si="6">(T13-T14-T15-T17-T19-T13*T20-T13*T21)/T13</f>
        <v>0.20145918367346938</v>
      </c>
      <c r="U22" s="17">
        <f t="shared" si="6"/>
        <v>0.19204081632653064</v>
      </c>
      <c r="V22" s="17">
        <f t="shared" si="6"/>
        <v>0.29671000000000003</v>
      </c>
      <c r="W22" s="17">
        <f t="shared" si="6"/>
        <v>0.30170238095238094</v>
      </c>
      <c r="X22" s="17">
        <f t="shared" si="6"/>
        <v>0.29414285714285715</v>
      </c>
      <c r="Y22" s="17">
        <f t="shared" si="6"/>
        <v>0.29859870129870131</v>
      </c>
      <c r="Z22" s="17">
        <f t="shared" si="6"/>
        <v>0.29981938775510203</v>
      </c>
      <c r="AA22" s="17">
        <f t="shared" si="6"/>
        <v>0.29864142857142856</v>
      </c>
      <c r="AB22" s="17">
        <f t="shared" si="6"/>
        <v>0.29988714285714285</v>
      </c>
      <c r="AC22" s="11"/>
      <c r="AD22" s="11"/>
      <c r="AE22" s="11"/>
      <c r="AF22" s="11"/>
      <c r="AG22" s="11"/>
      <c r="AH22" s="11"/>
    </row>
    <row r="23" spans="1:34" x14ac:dyDescent="0.15">
      <c r="A23" s="8"/>
      <c r="B23" s="8" t="s">
        <v>50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5"/>
      <c r="Q23" s="15"/>
      <c r="R23" s="15"/>
      <c r="S23" s="8">
        <v>17</v>
      </c>
      <c r="T23" s="8">
        <v>10</v>
      </c>
      <c r="U23" s="8">
        <v>15</v>
      </c>
      <c r="V23" s="8">
        <v>6</v>
      </c>
      <c r="W23" s="8">
        <v>6</v>
      </c>
      <c r="X23" s="8">
        <v>4</v>
      </c>
      <c r="Y23" s="8">
        <v>3</v>
      </c>
      <c r="Z23" s="8">
        <v>3</v>
      </c>
      <c r="AA23" s="8">
        <v>3</v>
      </c>
      <c r="AB23" s="8">
        <v>2</v>
      </c>
      <c r="AC23" s="8"/>
      <c r="AD23" s="8"/>
      <c r="AE23" s="8"/>
      <c r="AF23" s="8"/>
      <c r="AG23" s="8"/>
      <c r="AH23" s="8"/>
    </row>
    <row r="25" spans="1:34" x14ac:dyDescent="0.15">
      <c r="A25" s="2" t="s">
        <v>51</v>
      </c>
      <c r="B25" s="3">
        <v>6.5</v>
      </c>
      <c r="C25" s="2" t="s">
        <v>27</v>
      </c>
      <c r="D25" s="2" t="s">
        <v>27</v>
      </c>
      <c r="E25" s="2" t="s">
        <v>27</v>
      </c>
      <c r="F25" s="2" t="s">
        <v>27</v>
      </c>
      <c r="G25" s="2" t="s">
        <v>27</v>
      </c>
      <c r="H25" s="2" t="s">
        <v>27</v>
      </c>
      <c r="I25" s="2" t="s">
        <v>27</v>
      </c>
      <c r="J25" s="2" t="s">
        <v>27</v>
      </c>
      <c r="K25" s="2" t="s">
        <v>27</v>
      </c>
      <c r="L25" s="2" t="s">
        <v>28</v>
      </c>
      <c r="M25" s="2" t="s">
        <v>28</v>
      </c>
      <c r="N25" s="2" t="s">
        <v>28</v>
      </c>
      <c r="O25" s="2" t="s">
        <v>28</v>
      </c>
      <c r="P25" s="2" t="s">
        <v>28</v>
      </c>
      <c r="Q25" s="2" t="s">
        <v>28</v>
      </c>
      <c r="R25" s="2" t="s">
        <v>28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x14ac:dyDescent="0.15">
      <c r="A26" s="50" t="s">
        <v>0</v>
      </c>
      <c r="B26" s="50"/>
      <c r="C26" s="5">
        <v>44197</v>
      </c>
      <c r="D26" s="5">
        <v>44198</v>
      </c>
      <c r="E26" s="5">
        <v>44199</v>
      </c>
      <c r="F26" s="5">
        <v>44200</v>
      </c>
      <c r="G26" s="5">
        <v>44201</v>
      </c>
      <c r="H26" s="5">
        <v>44202</v>
      </c>
      <c r="I26" s="5">
        <v>44203</v>
      </c>
      <c r="J26" s="5">
        <v>44204</v>
      </c>
      <c r="K26" s="5">
        <v>44205</v>
      </c>
      <c r="L26" s="5">
        <v>44206</v>
      </c>
      <c r="M26" s="5">
        <v>44207</v>
      </c>
      <c r="N26" s="5">
        <v>44208</v>
      </c>
      <c r="O26" s="5">
        <v>44209</v>
      </c>
      <c r="P26" s="5">
        <v>44210</v>
      </c>
      <c r="Q26" s="5">
        <v>44211</v>
      </c>
      <c r="R26" s="5">
        <v>44212</v>
      </c>
      <c r="S26" s="5">
        <v>44212</v>
      </c>
      <c r="T26" s="5">
        <v>44213</v>
      </c>
      <c r="U26" s="5">
        <v>44214</v>
      </c>
      <c r="V26" s="5">
        <v>44215</v>
      </c>
      <c r="W26" s="5">
        <v>44216</v>
      </c>
      <c r="X26" s="5">
        <v>44217</v>
      </c>
      <c r="Y26" s="5">
        <v>44218</v>
      </c>
      <c r="Z26" s="5">
        <v>44219</v>
      </c>
      <c r="AA26" s="5">
        <v>44220</v>
      </c>
      <c r="AB26" s="5">
        <v>44221</v>
      </c>
      <c r="AC26" s="5">
        <v>44222</v>
      </c>
      <c r="AD26" s="5">
        <v>44223</v>
      </c>
      <c r="AE26" s="5">
        <v>44224</v>
      </c>
      <c r="AF26" s="5">
        <v>44225</v>
      </c>
      <c r="AG26" s="5">
        <v>44226</v>
      </c>
      <c r="AH26" s="5">
        <v>44227</v>
      </c>
    </row>
    <row r="27" spans="1:34" x14ac:dyDescent="0.15">
      <c r="A27" s="50"/>
      <c r="B27" s="50"/>
      <c r="C27" s="4" t="s">
        <v>7</v>
      </c>
      <c r="D27" s="4" t="s">
        <v>1</v>
      </c>
      <c r="E27" s="4" t="s">
        <v>2</v>
      </c>
      <c r="F27" s="4" t="s">
        <v>3</v>
      </c>
      <c r="G27" s="4" t="s">
        <v>4</v>
      </c>
      <c r="H27" s="4" t="s">
        <v>5</v>
      </c>
      <c r="I27" s="4" t="s">
        <v>6</v>
      </c>
      <c r="J27" s="4" t="s">
        <v>7</v>
      </c>
      <c r="K27" s="4" t="s">
        <v>1</v>
      </c>
      <c r="L27" s="4" t="s">
        <v>2</v>
      </c>
      <c r="M27" s="4" t="s">
        <v>3</v>
      </c>
      <c r="N27" s="4" t="s">
        <v>4</v>
      </c>
      <c r="O27" s="4" t="s">
        <v>5</v>
      </c>
      <c r="P27" s="4" t="s">
        <v>6</v>
      </c>
      <c r="Q27" s="4" t="s">
        <v>7</v>
      </c>
      <c r="R27" s="4" t="s">
        <v>1</v>
      </c>
      <c r="S27" s="4" t="s">
        <v>1</v>
      </c>
      <c r="T27" s="4" t="s">
        <v>2</v>
      </c>
      <c r="U27" s="4" t="s">
        <v>3</v>
      </c>
      <c r="V27" s="4" t="s">
        <v>4</v>
      </c>
      <c r="W27" s="4" t="s">
        <v>5</v>
      </c>
      <c r="X27" s="4" t="s">
        <v>6</v>
      </c>
      <c r="Y27" s="4" t="s">
        <v>7</v>
      </c>
      <c r="Z27" s="4" t="s">
        <v>1</v>
      </c>
      <c r="AA27" s="4" t="s">
        <v>2</v>
      </c>
      <c r="AB27" s="4" t="s">
        <v>3</v>
      </c>
      <c r="AC27" s="4" t="s">
        <v>4</v>
      </c>
      <c r="AD27" s="4" t="s">
        <v>5</v>
      </c>
      <c r="AE27" s="4" t="s">
        <v>6</v>
      </c>
      <c r="AF27" s="4" t="s">
        <v>7</v>
      </c>
      <c r="AG27" s="4" t="s">
        <v>1</v>
      </c>
      <c r="AH27" s="4" t="s">
        <v>2</v>
      </c>
    </row>
    <row r="28" spans="1:34" x14ac:dyDescent="0.15">
      <c r="A28" s="6" t="s">
        <v>29</v>
      </c>
      <c r="B28" s="6" t="s">
        <v>30</v>
      </c>
      <c r="C28" s="6"/>
      <c r="D28" s="6"/>
      <c r="E28" s="6"/>
      <c r="F28" s="6"/>
      <c r="G28" s="6"/>
      <c r="H28" s="6"/>
      <c r="I28" s="6"/>
      <c r="J28" s="6">
        <f>54/29</f>
        <v>1.8620689655172413</v>
      </c>
      <c r="K28" s="6"/>
      <c r="L28" s="6"/>
      <c r="M28" s="6"/>
      <c r="N28" s="6"/>
      <c r="O28" s="6"/>
      <c r="P28" s="13"/>
      <c r="Q28" s="13"/>
      <c r="R28" s="13"/>
      <c r="S28" s="6">
        <v>57</v>
      </c>
      <c r="T28" s="6">
        <v>73</v>
      </c>
      <c r="U28" s="6">
        <v>62</v>
      </c>
      <c r="V28" s="6">
        <v>96</v>
      </c>
      <c r="W28" s="6">
        <v>72</v>
      </c>
      <c r="X28" s="6">
        <v>107</v>
      </c>
      <c r="Y28" s="6">
        <v>120</v>
      </c>
      <c r="Z28" s="6">
        <v>112</v>
      </c>
      <c r="AA28" s="6">
        <v>89</v>
      </c>
      <c r="AB28" s="6">
        <v>108</v>
      </c>
      <c r="AC28" s="6"/>
      <c r="AD28" s="6"/>
      <c r="AE28" s="6"/>
      <c r="AF28" s="6"/>
      <c r="AG28" s="6"/>
      <c r="AH28" s="6"/>
    </row>
    <row r="29" spans="1:34" x14ac:dyDescent="0.15">
      <c r="A29" s="6"/>
      <c r="B29" s="6" t="s">
        <v>31</v>
      </c>
      <c r="C29" s="7"/>
      <c r="D29" s="7"/>
      <c r="E29" s="7"/>
      <c r="F29" s="7"/>
      <c r="G29" s="7"/>
      <c r="H29" s="7"/>
      <c r="I29" s="14"/>
      <c r="J29" s="14">
        <f>1/54</f>
        <v>1.8518518518518517E-2</v>
      </c>
      <c r="K29" s="7"/>
      <c r="L29" s="14"/>
      <c r="M29" s="7"/>
      <c r="N29" s="6"/>
      <c r="O29" s="6"/>
      <c r="P29" s="13"/>
      <c r="Q29" s="13"/>
      <c r="R29" s="13"/>
      <c r="S29" s="7">
        <f>S32/S28</f>
        <v>0.12280701754385964</v>
      </c>
      <c r="T29" s="7">
        <f t="shared" ref="T29:AB29" si="7">T32/T28</f>
        <v>6.8493150684931503E-2</v>
      </c>
      <c r="U29" s="7">
        <f t="shared" si="7"/>
        <v>0.12903225806451613</v>
      </c>
      <c r="V29" s="7">
        <f t="shared" si="7"/>
        <v>6.25E-2</v>
      </c>
      <c r="W29" s="7">
        <f t="shared" si="7"/>
        <v>0.1111111111111111</v>
      </c>
      <c r="X29" s="7">
        <f t="shared" si="7"/>
        <v>9.3457943925233641E-2</v>
      </c>
      <c r="Y29" s="7">
        <f t="shared" si="7"/>
        <v>0.1</v>
      </c>
      <c r="Z29" s="7">
        <f t="shared" si="7"/>
        <v>0.10714285714285714</v>
      </c>
      <c r="AA29" s="7">
        <f t="shared" si="7"/>
        <v>8.98876404494382E-2</v>
      </c>
      <c r="AB29" s="7">
        <f t="shared" si="7"/>
        <v>9.2592592592592587E-2</v>
      </c>
      <c r="AC29" s="7"/>
      <c r="AD29" s="7"/>
      <c r="AE29" s="7"/>
      <c r="AF29" s="7"/>
      <c r="AG29" s="7"/>
      <c r="AH29" s="7"/>
    </row>
    <row r="30" spans="1:34" x14ac:dyDescent="0.15">
      <c r="A30" s="6"/>
      <c r="B30" s="6" t="s">
        <v>32</v>
      </c>
      <c r="C30" s="6"/>
      <c r="D30" s="6"/>
      <c r="E30" s="6"/>
      <c r="F30" s="6"/>
      <c r="G30" s="6"/>
      <c r="H30" s="6"/>
      <c r="I30" s="6"/>
      <c r="J30" s="6">
        <v>0</v>
      </c>
      <c r="K30" s="6"/>
      <c r="L30" s="6"/>
      <c r="M30" s="6"/>
      <c r="N30" s="6"/>
      <c r="O30" s="6"/>
      <c r="P30" s="13"/>
      <c r="Q30" s="13"/>
      <c r="R30" s="13"/>
      <c r="S30" s="6">
        <v>5</v>
      </c>
      <c r="T30" s="6">
        <v>5</v>
      </c>
      <c r="U30" s="6">
        <v>5</v>
      </c>
      <c r="V30" s="6">
        <v>5</v>
      </c>
      <c r="W30" s="6">
        <v>5</v>
      </c>
      <c r="X30" s="6">
        <v>5</v>
      </c>
      <c r="Y30" s="6">
        <v>5</v>
      </c>
      <c r="Z30" s="6">
        <v>5</v>
      </c>
      <c r="AA30" s="6">
        <v>5</v>
      </c>
      <c r="AB30" s="6">
        <v>5</v>
      </c>
      <c r="AC30" s="6"/>
      <c r="AD30" s="6"/>
      <c r="AE30" s="6"/>
      <c r="AF30" s="6"/>
      <c r="AG30" s="6"/>
      <c r="AH30" s="6"/>
    </row>
    <row r="31" spans="1:34" x14ac:dyDescent="0.15">
      <c r="A31" s="6"/>
      <c r="B31" s="6" t="s">
        <v>33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13"/>
      <c r="Q31" s="13"/>
      <c r="R31" s="13"/>
      <c r="S31" s="6">
        <v>4</v>
      </c>
      <c r="T31" s="6">
        <v>3</v>
      </c>
      <c r="U31" s="6">
        <v>4</v>
      </c>
      <c r="V31" s="6">
        <v>3</v>
      </c>
      <c r="W31" s="6">
        <v>2</v>
      </c>
      <c r="X31" s="6">
        <v>4</v>
      </c>
      <c r="Y31" s="6">
        <v>7</v>
      </c>
      <c r="Z31" s="6">
        <v>6</v>
      </c>
      <c r="AA31" s="6">
        <v>4</v>
      </c>
      <c r="AB31" s="6">
        <v>3</v>
      </c>
      <c r="AC31" s="6"/>
      <c r="AD31" s="6"/>
      <c r="AE31" s="6"/>
      <c r="AF31" s="6"/>
      <c r="AG31" s="6"/>
      <c r="AH31" s="6"/>
    </row>
    <row r="32" spans="1:34" x14ac:dyDescent="0.15">
      <c r="A32" s="6"/>
      <c r="B32" s="6" t="s">
        <v>34</v>
      </c>
      <c r="C32" s="6"/>
      <c r="D32" s="6"/>
      <c r="E32" s="6"/>
      <c r="F32" s="6"/>
      <c r="G32" s="6"/>
      <c r="H32" s="6"/>
      <c r="I32" s="6"/>
      <c r="J32" s="6">
        <v>1</v>
      </c>
      <c r="K32" s="6"/>
      <c r="L32" s="6"/>
      <c r="M32" s="6"/>
      <c r="N32" s="6"/>
      <c r="O32" s="6"/>
      <c r="P32" s="13"/>
      <c r="Q32" s="13"/>
      <c r="R32" s="13"/>
      <c r="S32" s="6">
        <v>7</v>
      </c>
      <c r="T32" s="6">
        <v>5</v>
      </c>
      <c r="U32" s="6">
        <v>8</v>
      </c>
      <c r="V32" s="6">
        <v>6</v>
      </c>
      <c r="W32" s="6">
        <v>8</v>
      </c>
      <c r="X32" s="6">
        <v>10</v>
      </c>
      <c r="Y32" s="6">
        <v>12</v>
      </c>
      <c r="Z32" s="6">
        <v>12</v>
      </c>
      <c r="AA32" s="6">
        <v>8</v>
      </c>
      <c r="AB32" s="6">
        <v>10</v>
      </c>
      <c r="AC32" s="6"/>
      <c r="AD32" s="6"/>
      <c r="AE32" s="6"/>
      <c r="AF32" s="6"/>
      <c r="AG32" s="6"/>
      <c r="AH32" s="6"/>
    </row>
    <row r="33" spans="1:34" x14ac:dyDescent="0.15">
      <c r="A33" s="49" t="s">
        <v>35</v>
      </c>
      <c r="B33" s="6" t="s">
        <v>36</v>
      </c>
      <c r="C33" s="6"/>
      <c r="D33" s="6"/>
      <c r="E33" s="6"/>
      <c r="F33" s="6"/>
      <c r="G33" s="6"/>
      <c r="H33" s="6"/>
      <c r="I33" s="6"/>
      <c r="J33" s="6">
        <v>0</v>
      </c>
      <c r="K33" s="6"/>
      <c r="L33" s="6"/>
      <c r="M33" s="6"/>
      <c r="N33" s="6"/>
      <c r="O33" s="6"/>
      <c r="P33" s="13"/>
      <c r="Q33" s="13"/>
      <c r="R33" s="13"/>
      <c r="S33" s="6">
        <v>94</v>
      </c>
      <c r="T33" s="6">
        <f>S33-T32</f>
        <v>89</v>
      </c>
      <c r="U33" s="6">
        <f t="shared" ref="U33:AB33" si="8">T33-U32</f>
        <v>81</v>
      </c>
      <c r="V33" s="6">
        <f t="shared" si="8"/>
        <v>75</v>
      </c>
      <c r="W33" s="6">
        <f t="shared" si="8"/>
        <v>67</v>
      </c>
      <c r="X33" s="6">
        <f t="shared" si="8"/>
        <v>57</v>
      </c>
      <c r="Y33" s="6">
        <f t="shared" si="8"/>
        <v>45</v>
      </c>
      <c r="Z33" s="6">
        <f t="shared" si="8"/>
        <v>33</v>
      </c>
      <c r="AA33" s="6">
        <f t="shared" si="8"/>
        <v>25</v>
      </c>
      <c r="AB33" s="6">
        <f t="shared" si="8"/>
        <v>15</v>
      </c>
      <c r="AC33" s="6"/>
      <c r="AD33" s="6"/>
      <c r="AE33" s="6"/>
      <c r="AF33" s="6"/>
      <c r="AG33" s="6"/>
      <c r="AH33" s="6"/>
    </row>
    <row r="34" spans="1:34" x14ac:dyDescent="0.15">
      <c r="A34" s="49"/>
      <c r="B34" s="6" t="s">
        <v>37</v>
      </c>
      <c r="C34" s="6"/>
      <c r="D34" s="6"/>
      <c r="E34" s="6"/>
      <c r="F34" s="6"/>
      <c r="G34" s="6"/>
      <c r="H34" s="6"/>
      <c r="I34" s="6"/>
      <c r="J34" s="6">
        <v>150</v>
      </c>
      <c r="K34" s="6"/>
      <c r="L34" s="6"/>
      <c r="M34" s="6"/>
      <c r="N34" s="6"/>
      <c r="O34" s="6"/>
      <c r="P34" s="13"/>
      <c r="Q34" s="13"/>
      <c r="R34" s="13"/>
      <c r="S34" s="6">
        <v>56</v>
      </c>
      <c r="T34" s="6">
        <v>56</v>
      </c>
      <c r="U34" s="6">
        <v>56</v>
      </c>
      <c r="V34" s="6">
        <v>56</v>
      </c>
      <c r="W34" s="6">
        <v>56</v>
      </c>
      <c r="X34" s="6">
        <v>56</v>
      </c>
      <c r="Y34" s="6">
        <v>56</v>
      </c>
      <c r="Z34" s="6">
        <v>56</v>
      </c>
      <c r="AA34" s="6">
        <v>56</v>
      </c>
      <c r="AB34" s="6">
        <v>56</v>
      </c>
      <c r="AC34" s="6"/>
      <c r="AD34" s="6"/>
      <c r="AE34" s="6"/>
      <c r="AF34" s="6"/>
      <c r="AG34" s="6"/>
      <c r="AH34" s="6"/>
    </row>
    <row r="35" spans="1:34" x14ac:dyDescent="0.15">
      <c r="A35" s="49"/>
      <c r="B35" s="6" t="s">
        <v>38</v>
      </c>
      <c r="C35" s="6"/>
      <c r="D35" s="6"/>
      <c r="E35" s="6"/>
      <c r="F35" s="6"/>
      <c r="G35" s="6"/>
      <c r="H35" s="6"/>
      <c r="I35" s="6"/>
      <c r="J35" s="6">
        <f>150/80</f>
        <v>1.875</v>
      </c>
      <c r="K35" s="6"/>
      <c r="L35" s="6"/>
      <c r="M35" s="6"/>
      <c r="N35" s="6"/>
      <c r="O35" s="6"/>
      <c r="P35" s="13"/>
      <c r="Q35" s="13"/>
      <c r="R35" s="13"/>
      <c r="S35" s="6">
        <f>(S33+S34)/80</f>
        <v>1.875</v>
      </c>
      <c r="T35" s="6">
        <f>(T33+T34)/80</f>
        <v>1.8125</v>
      </c>
      <c r="U35" s="6">
        <f t="shared" ref="U35:AB35" si="9">(U33+U34)/80</f>
        <v>1.7124999999999999</v>
      </c>
      <c r="V35" s="6">
        <f t="shared" si="9"/>
        <v>1.6375</v>
      </c>
      <c r="W35" s="6">
        <f t="shared" si="9"/>
        <v>1.5375000000000001</v>
      </c>
      <c r="X35" s="6">
        <f t="shared" si="9"/>
        <v>1.4125000000000001</v>
      </c>
      <c r="Y35" s="6">
        <f t="shared" si="9"/>
        <v>1.2625</v>
      </c>
      <c r="Z35" s="6">
        <f t="shared" si="9"/>
        <v>1.1125</v>
      </c>
      <c r="AA35" s="6">
        <f t="shared" si="9"/>
        <v>1.0125</v>
      </c>
      <c r="AB35" s="6">
        <f t="shared" si="9"/>
        <v>0.88749999999999996</v>
      </c>
      <c r="AC35" s="6"/>
      <c r="AD35" s="6"/>
      <c r="AE35" s="6"/>
      <c r="AF35" s="6"/>
      <c r="AG35" s="6"/>
      <c r="AH35" s="6"/>
    </row>
    <row r="36" spans="1:34" x14ac:dyDescent="0.15">
      <c r="A36" s="49"/>
      <c r="B36" s="6" t="s">
        <v>39</v>
      </c>
      <c r="C36" s="6"/>
      <c r="D36" s="6"/>
      <c r="E36" s="6"/>
      <c r="F36" s="6"/>
      <c r="G36" s="6"/>
      <c r="H36" s="6"/>
      <c r="I36" s="6"/>
      <c r="J36" s="6">
        <v>0</v>
      </c>
      <c r="K36" s="6"/>
      <c r="L36" s="6"/>
      <c r="M36" s="6"/>
      <c r="N36" s="6"/>
      <c r="O36" s="6"/>
      <c r="P36" s="13"/>
      <c r="Q36" s="13"/>
      <c r="R36" s="13"/>
      <c r="S36" s="6">
        <v>180</v>
      </c>
      <c r="T36" s="6">
        <v>180</v>
      </c>
      <c r="U36" s="6">
        <v>180</v>
      </c>
      <c r="V36" s="6">
        <v>180</v>
      </c>
      <c r="W36" s="6">
        <v>180</v>
      </c>
      <c r="X36" s="6">
        <v>180</v>
      </c>
      <c r="Y36" s="6">
        <v>180</v>
      </c>
      <c r="Z36" s="6">
        <v>180</v>
      </c>
      <c r="AA36" s="6">
        <v>180</v>
      </c>
      <c r="AB36" s="6">
        <v>180</v>
      </c>
      <c r="AC36" s="6"/>
      <c r="AD36" s="6"/>
      <c r="AE36" s="6"/>
      <c r="AF36" s="6"/>
      <c r="AG36" s="6"/>
      <c r="AH36" s="6"/>
    </row>
    <row r="37" spans="1:34" x14ac:dyDescent="0.15">
      <c r="A37" s="8"/>
      <c r="B37" s="8" t="s">
        <v>40</v>
      </c>
      <c r="C37" s="8"/>
      <c r="D37" s="8"/>
      <c r="E37" s="8"/>
      <c r="F37" s="8"/>
      <c r="G37" s="8"/>
      <c r="H37" s="8"/>
      <c r="I37" s="8"/>
      <c r="J37" s="8">
        <v>350</v>
      </c>
      <c r="K37" s="8"/>
      <c r="L37" s="8"/>
      <c r="M37" s="8"/>
      <c r="N37" s="8"/>
      <c r="O37" s="8"/>
      <c r="P37" s="15"/>
      <c r="Q37" s="15"/>
      <c r="R37" s="15"/>
      <c r="S37" s="8">
        <v>350</v>
      </c>
      <c r="T37" s="8">
        <v>350</v>
      </c>
      <c r="U37" s="8">
        <v>350</v>
      </c>
      <c r="V37" s="8">
        <v>350</v>
      </c>
      <c r="W37" s="8">
        <v>350</v>
      </c>
      <c r="X37" s="8">
        <v>350</v>
      </c>
      <c r="Y37" s="8">
        <v>350</v>
      </c>
      <c r="Z37" s="8">
        <v>350</v>
      </c>
      <c r="AA37" s="8">
        <v>350</v>
      </c>
      <c r="AB37" s="8">
        <v>350</v>
      </c>
      <c r="AC37" s="8"/>
      <c r="AD37" s="8"/>
      <c r="AE37" s="8"/>
      <c r="AF37" s="8"/>
      <c r="AG37" s="8"/>
      <c r="AH37" s="8"/>
    </row>
    <row r="38" spans="1:34" x14ac:dyDescent="0.15">
      <c r="A38" s="8"/>
      <c r="B38" s="8" t="s">
        <v>41</v>
      </c>
      <c r="C38" s="8"/>
      <c r="D38" s="8"/>
      <c r="E38" s="8"/>
      <c r="F38" s="8"/>
      <c r="G38" s="8"/>
      <c r="H38" s="8"/>
      <c r="I38" s="8"/>
      <c r="J38" s="8">
        <v>52.5</v>
      </c>
      <c r="K38" s="8"/>
      <c r="L38" s="8"/>
      <c r="M38" s="8"/>
      <c r="N38" s="8"/>
      <c r="O38" s="8"/>
      <c r="P38" s="15"/>
      <c r="Q38" s="15"/>
      <c r="R38" s="15"/>
      <c r="S38" s="8">
        <v>52.5</v>
      </c>
      <c r="T38" s="8">
        <v>52.5</v>
      </c>
      <c r="U38" s="8">
        <v>52.5</v>
      </c>
      <c r="V38" s="8">
        <v>52.5</v>
      </c>
      <c r="W38" s="8">
        <v>52.5</v>
      </c>
      <c r="X38" s="8">
        <v>52.5</v>
      </c>
      <c r="Y38" s="8">
        <v>52.5</v>
      </c>
      <c r="Z38" s="8">
        <v>52.5</v>
      </c>
      <c r="AA38" s="8">
        <v>52.5</v>
      </c>
      <c r="AB38" s="8">
        <v>52.5</v>
      </c>
      <c r="AC38" s="8"/>
      <c r="AD38" s="8"/>
      <c r="AE38" s="8"/>
      <c r="AF38" s="8"/>
      <c r="AG38" s="8"/>
      <c r="AH38" s="8"/>
    </row>
    <row r="39" spans="1:34" x14ac:dyDescent="0.15">
      <c r="A39" s="8"/>
      <c r="B39" s="8" t="s">
        <v>42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15"/>
      <c r="Q39" s="15"/>
      <c r="R39" s="15"/>
      <c r="S39" s="8">
        <f>S40/$B$1</f>
        <v>20</v>
      </c>
      <c r="T39" s="8">
        <f t="shared" ref="T39:AB39" si="10">T40/$B$1</f>
        <v>20</v>
      </c>
      <c r="U39" s="8">
        <f t="shared" si="10"/>
        <v>20</v>
      </c>
      <c r="V39" s="8">
        <f t="shared" si="10"/>
        <v>20</v>
      </c>
      <c r="W39" s="8">
        <f t="shared" si="10"/>
        <v>20</v>
      </c>
      <c r="X39" s="8">
        <f t="shared" si="10"/>
        <v>20</v>
      </c>
      <c r="Y39" s="8">
        <f t="shared" si="10"/>
        <v>20</v>
      </c>
      <c r="Z39" s="8">
        <f t="shared" si="10"/>
        <v>20</v>
      </c>
      <c r="AA39" s="8">
        <f t="shared" si="10"/>
        <v>20</v>
      </c>
      <c r="AB39" s="8">
        <f t="shared" si="10"/>
        <v>20</v>
      </c>
      <c r="AC39" s="8"/>
      <c r="AD39" s="8"/>
      <c r="AE39" s="8"/>
      <c r="AF39" s="8"/>
      <c r="AG39" s="8"/>
      <c r="AH39" s="8"/>
    </row>
    <row r="40" spans="1:34" x14ac:dyDescent="0.15">
      <c r="A40" s="9"/>
      <c r="B40" s="9" t="s">
        <v>52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6"/>
      <c r="Q40" s="16"/>
      <c r="R40" s="16"/>
      <c r="S40" s="18" t="s">
        <v>53</v>
      </c>
      <c r="T40" s="18" t="s">
        <v>53</v>
      </c>
      <c r="U40" s="18" t="s">
        <v>53</v>
      </c>
      <c r="V40" s="18" t="s">
        <v>53</v>
      </c>
      <c r="W40" s="18" t="s">
        <v>53</v>
      </c>
      <c r="X40" s="18" t="s">
        <v>53</v>
      </c>
      <c r="Y40" s="18" t="s">
        <v>53</v>
      </c>
      <c r="Z40" s="18" t="s">
        <v>53</v>
      </c>
      <c r="AA40" s="18" t="s">
        <v>53</v>
      </c>
      <c r="AB40" s="18" t="s">
        <v>53</v>
      </c>
      <c r="AC40" s="9"/>
      <c r="AD40" s="9"/>
      <c r="AE40" s="9"/>
      <c r="AF40" s="9"/>
      <c r="AG40" s="9"/>
      <c r="AH40" s="9"/>
    </row>
    <row r="41" spans="1:34" x14ac:dyDescent="0.15">
      <c r="A41" s="8"/>
      <c r="B41" s="8" t="s">
        <v>44</v>
      </c>
      <c r="C41" s="8"/>
      <c r="D41" s="8"/>
      <c r="E41" s="8"/>
      <c r="F41" s="8"/>
      <c r="G41" s="8"/>
      <c r="H41" s="8"/>
      <c r="I41" s="8"/>
      <c r="J41" s="8">
        <v>828</v>
      </c>
      <c r="K41" s="8"/>
      <c r="L41" s="8"/>
      <c r="M41" s="8"/>
      <c r="N41" s="8"/>
      <c r="O41" s="8"/>
      <c r="P41" s="15"/>
      <c r="Q41" s="15"/>
      <c r="R41" s="15"/>
      <c r="S41" s="8">
        <f>S42/$B$1</f>
        <v>138</v>
      </c>
      <c r="T41" s="8">
        <f t="shared" ref="T41:AB41" si="11">T42/$B$1</f>
        <v>138</v>
      </c>
      <c r="U41" s="8">
        <f t="shared" si="11"/>
        <v>138</v>
      </c>
      <c r="V41" s="8">
        <f t="shared" si="11"/>
        <v>138</v>
      </c>
      <c r="W41" s="8">
        <f t="shared" si="11"/>
        <v>138</v>
      </c>
      <c r="X41" s="8">
        <f t="shared" si="11"/>
        <v>138</v>
      </c>
      <c r="Y41" s="8">
        <f t="shared" si="11"/>
        <v>138</v>
      </c>
      <c r="Z41" s="8">
        <f t="shared" si="11"/>
        <v>138</v>
      </c>
      <c r="AA41" s="8">
        <f t="shared" si="11"/>
        <v>138</v>
      </c>
      <c r="AB41" s="8">
        <f t="shared" si="11"/>
        <v>138</v>
      </c>
      <c r="AC41" s="8"/>
      <c r="AD41" s="8"/>
      <c r="AE41" s="8"/>
      <c r="AF41" s="8"/>
      <c r="AG41" s="8"/>
      <c r="AH41" s="8"/>
    </row>
    <row r="42" spans="1:34" x14ac:dyDescent="0.15">
      <c r="A42" s="9"/>
      <c r="B42" s="9" t="s">
        <v>54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16"/>
      <c r="Q42" s="16"/>
      <c r="R42" s="16"/>
      <c r="S42" s="9">
        <v>897</v>
      </c>
      <c r="T42" s="9">
        <v>897</v>
      </c>
      <c r="U42" s="9">
        <v>897</v>
      </c>
      <c r="V42" s="9">
        <v>897</v>
      </c>
      <c r="W42" s="9">
        <v>897</v>
      </c>
      <c r="X42" s="9">
        <v>897</v>
      </c>
      <c r="Y42" s="9">
        <v>897</v>
      </c>
      <c r="Z42" s="9">
        <v>897</v>
      </c>
      <c r="AA42" s="9">
        <v>897</v>
      </c>
      <c r="AB42" s="9">
        <v>897</v>
      </c>
      <c r="AC42" s="9"/>
      <c r="AD42" s="9"/>
      <c r="AE42" s="9"/>
      <c r="AF42" s="9"/>
      <c r="AG42" s="9"/>
      <c r="AH42" s="9"/>
    </row>
    <row r="43" spans="1:34" x14ac:dyDescent="0.15">
      <c r="A43" s="8"/>
      <c r="B43" s="8" t="s">
        <v>46</v>
      </c>
      <c r="C43" s="8"/>
      <c r="D43" s="8"/>
      <c r="E43" s="8"/>
      <c r="F43" s="8"/>
      <c r="G43" s="8"/>
      <c r="H43" s="8"/>
      <c r="I43" s="8"/>
      <c r="J43" s="8">
        <v>31.84</v>
      </c>
      <c r="K43" s="8"/>
      <c r="L43" s="8"/>
      <c r="M43" s="8"/>
      <c r="N43" s="8"/>
      <c r="O43" s="8"/>
      <c r="P43" s="15"/>
      <c r="Q43" s="15"/>
      <c r="R43" s="15"/>
      <c r="S43" s="8">
        <v>31.84</v>
      </c>
      <c r="T43" s="8">
        <v>31.84</v>
      </c>
      <c r="U43" s="8">
        <v>31.84</v>
      </c>
      <c r="V43" s="8">
        <v>31.84</v>
      </c>
      <c r="W43" s="8">
        <v>31.84</v>
      </c>
      <c r="X43" s="8">
        <v>31.84</v>
      </c>
      <c r="Y43" s="8">
        <v>31.84</v>
      </c>
      <c r="Z43" s="8">
        <v>31.84</v>
      </c>
      <c r="AA43" s="8">
        <v>31.84</v>
      </c>
      <c r="AB43" s="8">
        <v>31.84</v>
      </c>
      <c r="AC43" s="8"/>
      <c r="AD43" s="8"/>
      <c r="AE43" s="8"/>
      <c r="AF43" s="8"/>
      <c r="AG43" s="8"/>
      <c r="AH43" s="8"/>
    </row>
    <row r="44" spans="1:34" x14ac:dyDescent="0.15">
      <c r="A44" s="8"/>
      <c r="B44" s="8" t="s">
        <v>47</v>
      </c>
      <c r="C44" s="10"/>
      <c r="D44" s="10"/>
      <c r="E44" s="10"/>
      <c r="F44" s="10"/>
      <c r="G44" s="10"/>
      <c r="H44" s="10"/>
      <c r="I44" s="10"/>
      <c r="J44" s="10">
        <v>0</v>
      </c>
      <c r="K44" s="10"/>
      <c r="L44" s="10"/>
      <c r="M44" s="10"/>
      <c r="N44" s="10"/>
      <c r="O44" s="10"/>
      <c r="P44" s="15"/>
      <c r="Q44" s="15"/>
      <c r="R44" s="15"/>
      <c r="S44" s="10">
        <v>0.1</v>
      </c>
      <c r="T44" s="10">
        <v>0.1</v>
      </c>
      <c r="U44" s="10">
        <v>0.1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8"/>
      <c r="AD44" s="8"/>
      <c r="AE44" s="8"/>
      <c r="AF44" s="8"/>
      <c r="AG44" s="8"/>
      <c r="AH44" s="8"/>
    </row>
    <row r="45" spans="1:34" x14ac:dyDescent="0.15">
      <c r="A45" s="8"/>
      <c r="B45" s="8" t="s">
        <v>48</v>
      </c>
      <c r="C45" s="11" t="e">
        <f t="shared" ref="C45:R45" si="12">(C37*6.5-C38*6.5-C39-C41-C43*6.5)/(C37*6.5)*100</f>
        <v>#DIV/0!</v>
      </c>
      <c r="D45" s="11" t="e">
        <f t="shared" si="12"/>
        <v>#DIV/0!</v>
      </c>
      <c r="E45" s="11" t="e">
        <f t="shared" si="12"/>
        <v>#DIV/0!</v>
      </c>
      <c r="F45" s="11" t="e">
        <f t="shared" si="12"/>
        <v>#DIV/0!</v>
      </c>
      <c r="G45" s="11" t="e">
        <f t="shared" si="12"/>
        <v>#DIV/0!</v>
      </c>
      <c r="H45" s="11" t="e">
        <f t="shared" si="12"/>
        <v>#DIV/0!</v>
      </c>
      <c r="I45" s="11" t="e">
        <f t="shared" si="12"/>
        <v>#DIV/0!</v>
      </c>
      <c r="J45" s="11">
        <f t="shared" si="12"/>
        <v>39.50725274725275</v>
      </c>
      <c r="K45" s="11" t="e">
        <f t="shared" si="12"/>
        <v>#DIV/0!</v>
      </c>
      <c r="L45" s="11" t="e">
        <f t="shared" si="12"/>
        <v>#DIV/0!</v>
      </c>
      <c r="M45" s="11" t="e">
        <f t="shared" si="12"/>
        <v>#DIV/0!</v>
      </c>
      <c r="N45" s="11" t="e">
        <f t="shared" si="12"/>
        <v>#DIV/0!</v>
      </c>
      <c r="O45" s="11" t="e">
        <f t="shared" si="12"/>
        <v>#DIV/0!</v>
      </c>
      <c r="P45" s="11" t="e">
        <f t="shared" si="12"/>
        <v>#DIV/0!</v>
      </c>
      <c r="Q45" s="11" t="e">
        <f t="shared" si="12"/>
        <v>#DIV/0!</v>
      </c>
      <c r="R45" s="11" t="e">
        <f t="shared" si="12"/>
        <v>#DIV/0!</v>
      </c>
      <c r="S45" s="17">
        <f>(表格1!C6+表格1!C13+表格1!C20)/2/S31/S37</f>
        <v>1.8921428571428572E-2</v>
      </c>
      <c r="T45" s="17">
        <f>(表格1!D6+表格1!D13+表格1!D20)/2/T31/T37</f>
        <v>1.9395238095238097E-2</v>
      </c>
      <c r="U45" s="17">
        <f>(表格1!E6+表格1!E13+表格1!E20)/2/U31/U37</f>
        <v>3.1028571428571426E-2</v>
      </c>
      <c r="V45" s="17">
        <f>(表格1!F6+表格1!F13+表格1!F20)/2/V31/V37</f>
        <v>4.3538095238095244E-2</v>
      </c>
      <c r="W45" s="17">
        <f>(表格1!G6+表格1!G13+表格1!G20)/2/W31/W37</f>
        <v>4.8414285714285715E-2</v>
      </c>
      <c r="X45" s="17">
        <f>(表格1!H6+表格1!H13+表格1!H20)/2/X31/X37</f>
        <v>2.3442857142857144E-2</v>
      </c>
      <c r="Y45" s="17">
        <f>(表格1!I6+表格1!I13+表格1!I20)/2/Y31/Y37</f>
        <v>1.7557142857142858E-2</v>
      </c>
      <c r="Z45" s="17">
        <f>(表格1!J6+表格1!J13+表格1!J20)/2/Z31/Z37</f>
        <v>2.322142857142857E-2</v>
      </c>
      <c r="AA45" s="17">
        <f>(表格1!K6+表格1!K13+表格1!K20)/2/AA31/AA37</f>
        <v>2.7824999999999999E-2</v>
      </c>
      <c r="AB45" s="17">
        <f>(表格1!L6+表格1!L13+表格1!L20)/2/AB31/AB37</f>
        <v>3.2947619047619045E-2</v>
      </c>
      <c r="AC45" s="11"/>
      <c r="AD45" s="11"/>
      <c r="AE45" s="11"/>
      <c r="AF45" s="11"/>
      <c r="AG45" s="11"/>
      <c r="AH45" s="11"/>
    </row>
    <row r="46" spans="1:34" x14ac:dyDescent="0.15">
      <c r="A46" s="8"/>
      <c r="B46" s="8" t="s">
        <v>49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15"/>
      <c r="Q46" s="15"/>
      <c r="R46" s="15"/>
      <c r="S46" s="17">
        <f>(S37-S38-S39-S41-S43-S37*S44-S37*S45)/S37</f>
        <v>0.18867857142857142</v>
      </c>
      <c r="T46" s="17">
        <f t="shared" ref="T46:AB46" si="13">(T37-T38-T39-T41-T43-T37*T44-T37*T45)/T37</f>
        <v>0.1882047619047619</v>
      </c>
      <c r="U46" s="17">
        <f t="shared" si="13"/>
        <v>0.17657142857142857</v>
      </c>
      <c r="V46" s="17">
        <f t="shared" si="13"/>
        <v>0.26406190476190478</v>
      </c>
      <c r="W46" s="17">
        <f t="shared" si="13"/>
        <v>0.2591857142857143</v>
      </c>
      <c r="X46" s="17">
        <f t="shared" si="13"/>
        <v>0.28415714285714283</v>
      </c>
      <c r="Y46" s="17">
        <f t="shared" si="13"/>
        <v>0.29004285714285716</v>
      </c>
      <c r="Z46" s="17">
        <f t="shared" si="13"/>
        <v>0.28437857142857143</v>
      </c>
      <c r="AA46" s="17">
        <f t="shared" si="13"/>
        <v>0.279775</v>
      </c>
      <c r="AB46" s="17">
        <f t="shared" si="13"/>
        <v>0.27465238095238093</v>
      </c>
      <c r="AC46" s="8"/>
      <c r="AD46" s="8"/>
      <c r="AE46" s="8"/>
      <c r="AF46" s="8"/>
      <c r="AG46" s="8"/>
      <c r="AH46" s="8"/>
    </row>
    <row r="47" spans="1:34" x14ac:dyDescent="0.15">
      <c r="A47" s="8"/>
      <c r="B47" s="8" t="s">
        <v>50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15"/>
      <c r="Q47" s="15"/>
      <c r="R47" s="15"/>
      <c r="S47" s="8">
        <v>25</v>
      </c>
      <c r="T47" s="8">
        <v>25</v>
      </c>
      <c r="U47" s="8">
        <v>23</v>
      </c>
      <c r="V47" s="8">
        <v>18</v>
      </c>
      <c r="W47" s="8">
        <v>15</v>
      </c>
      <c r="X47" s="8">
        <v>15</v>
      </c>
      <c r="Y47" s="8">
        <v>13</v>
      </c>
      <c r="Z47" s="8">
        <v>10</v>
      </c>
      <c r="AA47" s="8">
        <v>9</v>
      </c>
      <c r="AB47" s="8">
        <v>9</v>
      </c>
      <c r="AC47" s="8"/>
      <c r="AD47" s="8"/>
      <c r="AE47" s="8"/>
      <c r="AF47" s="8"/>
      <c r="AG47" s="8"/>
      <c r="AH47" s="8"/>
    </row>
    <row r="50" spans="3:15" x14ac:dyDescent="0.15">
      <c r="L50" t="s">
        <v>55</v>
      </c>
    </row>
    <row r="52" spans="3:15" x14ac:dyDescent="0.1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</sheetData>
  <mergeCells count="4">
    <mergeCell ref="A9:A12"/>
    <mergeCell ref="A33:A36"/>
    <mergeCell ref="A2:B3"/>
    <mergeCell ref="A26:B27"/>
  </mergeCells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表格1</vt:lpstr>
      <vt:lpstr>表格2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阿超</cp:lastModifiedBy>
  <dcterms:created xsi:type="dcterms:W3CDTF">2022-01-27T01:46:00Z</dcterms:created>
  <dcterms:modified xsi:type="dcterms:W3CDTF">2022-03-04T08:07:24Z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2AE5E05F21BE413494139824DCDDF982</vt:lpwstr>
  </property>
  <property fmtid="{D5CDD505-2E9C-101B-9397-08002B2CF9AE}" pid="3" name="KSOProductBuildVer">
    <vt:lpwstr>2052-11.1.0.11294</vt:lpwstr>
  </property>
</Properties>
</file>